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csc105\Excel 2013 Lab Files\"/>
    </mc:Choice>
  </mc:AlternateContent>
  <bookViews>
    <workbookView xWindow="0" yWindow="0" windowWidth="24030" windowHeight="11280" tabRatio="926"/>
  </bookViews>
  <sheets>
    <sheet name="Break-Even Analysis" sheetId="1" r:id="rId1"/>
    <sheet name="LoanConditions" sheetId="3" r:id="rId2"/>
    <sheet name="FeesAndDemand" sheetId="4" r:id="rId3"/>
    <sheet name="SalesForecast" sheetId="5" r:id="rId4"/>
    <sheet name="Scenario Summary" sheetId="8" r:id="rId5"/>
    <sheet name="Scenario PivotTable" sheetId="9" r:id="rId6"/>
    <sheet name="ProfitForecast" sheetId="6" r:id="rId7"/>
    <sheet name="Answer Report 1" sheetId="12" r:id="rId8"/>
    <sheet name="Answer Report 2" sheetId="13" r:id="rId9"/>
    <sheet name="GolfLessons" sheetId="7" r:id="rId10"/>
    <sheet name="Documentation" sheetId="2" r:id="rId11"/>
  </sheets>
  <externalReferences>
    <externalReference r:id="rId12"/>
  </externalReferences>
  <definedNames>
    <definedName name="solver_adj" localSheetId="9" hidden="1">GolfLessons!$D$4:$D$5</definedName>
    <definedName name="solver_cvg" localSheetId="9" hidden="1">0.0001</definedName>
    <definedName name="solver_drv" localSheetId="9" hidden="1">2</definedName>
    <definedName name="solver_eng" localSheetId="9" hidden="1">1</definedName>
    <definedName name="solver_est" localSheetId="9" hidden="1">1</definedName>
    <definedName name="solver_itr" localSheetId="9" hidden="1">2147483647</definedName>
    <definedName name="solver_lhs0" localSheetId="9" hidden="1">GolfLessons!$D$5</definedName>
    <definedName name="solver_lhs1" localSheetId="9" hidden="1">GolfLessons!$D$4</definedName>
    <definedName name="solver_lhs2" localSheetId="9" hidden="1">GolfLessons!$D$4</definedName>
    <definedName name="solver_lhs3" localSheetId="9" hidden="1">GolfLessons!$D$4</definedName>
    <definedName name="solver_lhs4" localSheetId="9" hidden="1">GolfLessons!$D$5</definedName>
    <definedName name="solver_lhs5" localSheetId="9" hidden="1">GolfLessons!$D$5</definedName>
    <definedName name="solver_lhs6" localSheetId="9" hidden="1">GolfLessons!$D$5</definedName>
    <definedName name="solver_mip" localSheetId="9" hidden="1">2147483647</definedName>
    <definedName name="solver_mni" localSheetId="9" hidden="1">30</definedName>
    <definedName name="solver_mrt" localSheetId="9" hidden="1">0.075</definedName>
    <definedName name="solver_msl" localSheetId="9" hidden="1">1</definedName>
    <definedName name="solver_neg" localSheetId="9" hidden="1">1</definedName>
    <definedName name="solver_nod" localSheetId="9" hidden="1">2147483647</definedName>
    <definedName name="solver_num" localSheetId="9" hidden="1">6</definedName>
    <definedName name="solver_nwt" localSheetId="9" hidden="1">1</definedName>
    <definedName name="solver_opt" localSheetId="9" hidden="1">GolfLessons!$D$20</definedName>
    <definedName name="solver_pre" localSheetId="9" hidden="1">0.000001</definedName>
    <definedName name="solver_rbv" localSheetId="9" hidden="1">2</definedName>
    <definedName name="solver_rel0" localSheetId="9" hidden="1">4</definedName>
    <definedName name="solver_rel1" localSheetId="9" hidden="1">1</definedName>
    <definedName name="solver_rel2" localSheetId="9" hidden="1">3</definedName>
    <definedName name="solver_rel3" localSheetId="9" hidden="1">4</definedName>
    <definedName name="solver_rel4" localSheetId="9" hidden="1">1</definedName>
    <definedName name="solver_rel5" localSheetId="9" hidden="1">4</definedName>
    <definedName name="solver_rel6" localSheetId="9" hidden="1">3</definedName>
    <definedName name="solver_rhs0" localSheetId="9" hidden="1">integer</definedName>
    <definedName name="solver_rhs1" localSheetId="9" hidden="1">25</definedName>
    <definedName name="solver_rhs2" localSheetId="9" hidden="1">7</definedName>
    <definedName name="solver_rhs3" localSheetId="9" hidden="1">integer</definedName>
    <definedName name="solver_rhs4" localSheetId="9" hidden="1">7</definedName>
    <definedName name="solver_rhs5" localSheetId="9" hidden="1">integer</definedName>
    <definedName name="solver_rhs6" localSheetId="9" hidden="1">4</definedName>
    <definedName name="solver_rlx" localSheetId="9" hidden="1">2</definedName>
    <definedName name="solver_rsd" localSheetId="9" hidden="1">0</definedName>
    <definedName name="solver_scl" localSheetId="9" hidden="1">2</definedName>
    <definedName name="solver_sho" localSheetId="9" hidden="1">2</definedName>
    <definedName name="solver_ssz" localSheetId="9" hidden="1">100</definedName>
    <definedName name="solver_tim" localSheetId="9" hidden="1">2147483647</definedName>
    <definedName name="solver_tol" localSheetId="9" hidden="1">0.01</definedName>
    <definedName name="solver_typ" localSheetId="9" hidden="1">1</definedName>
    <definedName name="solver_val" localSheetId="9" hidden="1">0</definedName>
    <definedName name="solver_ver" localSheetId="9" hidden="1">3</definedName>
    <definedName name="Thermostat">[1]Thermostats!$A$24</definedName>
  </definedNames>
  <calcPr calcId="152511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7" l="1"/>
  <c r="B31" i="7"/>
  <c r="B30" i="7"/>
  <c r="B29" i="7"/>
  <c r="B28" i="7"/>
  <c r="B27" i="7"/>
  <c r="B26" i="7"/>
  <c r="B25" i="7"/>
  <c r="B24" i="7"/>
  <c r="A31" i="7"/>
  <c r="A30" i="7"/>
  <c r="A29" i="7"/>
  <c r="A28" i="7"/>
  <c r="A27" i="7"/>
  <c r="A26" i="7"/>
  <c r="A25" i="7"/>
  <c r="A24" i="7"/>
  <c r="D8" i="7"/>
  <c r="D13" i="6" l="1"/>
  <c r="D6" i="6"/>
  <c r="D15" i="6" l="1"/>
  <c r="D16" i="6" s="1"/>
  <c r="D17" i="6" s="1"/>
  <c r="D16" i="1" l="1"/>
  <c r="D13" i="1"/>
  <c r="D6" i="1"/>
  <c r="I4" i="1" s="1"/>
  <c r="D15" i="1" l="1"/>
  <c r="D17" i="1" s="1"/>
  <c r="D18" i="1" s="1"/>
  <c r="D17" i="7"/>
  <c r="D14" i="7"/>
  <c r="D16" i="7"/>
  <c r="D19" i="1" l="1"/>
  <c r="J4" i="1" s="1"/>
  <c r="H4" i="1"/>
  <c r="D18" i="7"/>
  <c r="D19" i="7" s="1"/>
  <c r="D20" i="7" s="1"/>
  <c r="A23" i="7" l="1"/>
  <c r="B23" i="7"/>
  <c r="B4" i="4"/>
  <c r="B7" i="4" s="1"/>
  <c r="E3" i="4" s="1"/>
  <c r="E8" i="5"/>
  <c r="E7" i="5"/>
  <c r="E6" i="5"/>
  <c r="E5" i="5"/>
  <c r="B6" i="3" l="1"/>
  <c r="E2" i="3" s="1"/>
</calcChain>
</file>

<file path=xl/comments1.xml><?xml version="1.0" encoding="utf-8"?>
<comments xmlns="http://schemas.openxmlformats.org/spreadsheetml/2006/main">
  <authors>
    <author xml:space="preserve"> 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>VERSION BACKUP NAME :</t>
        </r>
        <r>
          <rPr>
            <sz val="8"/>
            <color indexed="81"/>
            <rFont val="Tahoma"/>
            <family val="2"/>
          </rPr>
          <t xml:space="preserve">
Before modifying any worksheet, save the original workbook with the following name format:
Original name_yyyymmdd</t>
        </r>
      </text>
    </comment>
  </commentList>
</comments>
</file>

<file path=xl/sharedStrings.xml><?xml version="1.0" encoding="utf-8"?>
<sst xmlns="http://schemas.openxmlformats.org/spreadsheetml/2006/main" count="237" uniqueCount="119">
  <si>
    <t>Create Date</t>
  </si>
  <si>
    <t>By Whom</t>
  </si>
  <si>
    <t>Description</t>
  </si>
  <si>
    <t>Workbook Name</t>
  </si>
  <si>
    <t>Mod. Date</t>
  </si>
  <si>
    <t>Mod. Description</t>
  </si>
  <si>
    <t>Last Version Backup Name</t>
  </si>
  <si>
    <t>Firstname Lastname</t>
  </si>
  <si>
    <t>Sheet Name</t>
  </si>
  <si>
    <t>Creator</t>
  </si>
  <si>
    <t>Purpose</t>
  </si>
  <si>
    <t>Revenue</t>
  </si>
  <si>
    <t>Client Demand</t>
  </si>
  <si>
    <t>Expenses</t>
  </si>
  <si>
    <t>Net Income</t>
  </si>
  <si>
    <t>Total Clients</t>
  </si>
  <si>
    <t>Gross Revenue</t>
  </si>
  <si>
    <t>Fixed Costs</t>
  </si>
  <si>
    <t>Manager Salaries</t>
  </si>
  <si>
    <t>Utilities</t>
  </si>
  <si>
    <t>Equipment Depreciation</t>
  </si>
  <si>
    <t>Insurance</t>
  </si>
  <si>
    <t>Total Fixed Costs</t>
  </si>
  <si>
    <t>Variable Costs</t>
  </si>
  <si>
    <t>Supplies per Client</t>
  </si>
  <si>
    <t>Total Variable Costs</t>
  </si>
  <si>
    <t>Total Expenses</t>
  </si>
  <si>
    <t>Red Bluff Golf Course and Pro Shop</t>
  </si>
  <si>
    <t>Break-even Analysis for Golf Lessons</t>
  </si>
  <si>
    <t>Golf Lesson Fee</t>
  </si>
  <si>
    <t>Instructor Commission</t>
  </si>
  <si>
    <t>Red Bluff Loan Conditions</t>
  </si>
  <si>
    <t>One-Variable Data Table</t>
  </si>
  <si>
    <t>Loan Amount</t>
  </si>
  <si>
    <t>Term (Years)</t>
  </si>
  <si>
    <t>Interest Rate</t>
  </si>
  <si>
    <t>Down Payment</t>
  </si>
  <si>
    <t>Monthly Payment</t>
  </si>
  <si>
    <t>Inventory Items</t>
  </si>
  <si>
    <t>Qty.</t>
  </si>
  <si>
    <t>Price</t>
  </si>
  <si>
    <t>Extended Price</t>
  </si>
  <si>
    <t>Goal</t>
  </si>
  <si>
    <t>Stock Golf Balls</t>
  </si>
  <si>
    <t>Golf Shorts</t>
  </si>
  <si>
    <t>Large Golf Umbrella</t>
  </si>
  <si>
    <t>High Performance Golf Polo</t>
  </si>
  <si>
    <t>Lesson Fee</t>
  </si>
  <si>
    <t>Two-Variable Data Table</t>
  </si>
  <si>
    <t>Lesson Prices</t>
  </si>
  <si>
    <t>Forecast of Product Sales</t>
  </si>
  <si>
    <t>Profit Scenarios</t>
  </si>
  <si>
    <t>Golf Lessons and Fees</t>
  </si>
  <si>
    <t>Input Variables</t>
  </si>
  <si>
    <t>Saved Solver Models</t>
  </si>
  <si>
    <t>Solver for Golf Lessons</t>
  </si>
  <si>
    <t>Instructors on Duty</t>
  </si>
  <si>
    <t>$D$4</t>
  </si>
  <si>
    <t>$D$5</t>
  </si>
  <si>
    <t>Best-case Scenario</t>
  </si>
  <si>
    <t>Created by Your Office on 11/19/2012</t>
  </si>
  <si>
    <t>Worst-case Scenario</t>
  </si>
  <si>
    <t>Created by Your Office on 11/19/2012
Modified by Your Office on 11/19/2012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</si>
  <si>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</si>
  <si>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</si>
  <si>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</si>
  <si>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</si>
  <si>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</si>
  <si>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</si>
  <si>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</si>
  <si>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Retail Sales</t>
  </si>
  <si>
    <t>Lessons and Fees</t>
  </si>
  <si>
    <t>Most-likely Scenario</t>
  </si>
  <si>
    <t>(All)</t>
  </si>
  <si>
    <t>Retail Sales and Golf Lessons and Fees</t>
  </si>
  <si>
    <t>Scenario PivotTable Report</t>
  </si>
  <si>
    <t>Scenarios</t>
  </si>
  <si>
    <t>Commission</t>
  </si>
  <si>
    <t>Microsoft Excel 15.0 Answer Report</t>
  </si>
  <si>
    <t>Result: Solver has converged to the current solution.  All Constraints are satisfied.</t>
  </si>
  <si>
    <t>Solver Engine</t>
  </si>
  <si>
    <t>Engine: GRG Nonlinear</t>
  </si>
  <si>
    <t>Solver Options</t>
  </si>
  <si>
    <t>Max Time Unlimited,  Iterations Unlimited, Precision 0.000001</t>
  </si>
  <si>
    <t xml:space="preserve"> Convergence 0.0001, Population Size 100, Random Seed 0, Derivatives Central,  Multistart</t>
  </si>
  <si>
    <t>Max Subproblems Unlimited, Max Integer Sols Unlimited, Integer Tolerance 1%,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</si>
  <si>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</si>
  <si>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</si>
  <si>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</si>
  <si>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</si>
  <si>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</si>
  <si>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</si>
  <si>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</si>
  <si>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</si>
  <si>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</si>
  <si>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</si>
  <si>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</si>
  <si>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</si>
  <si>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$D$4&lt;=14</t>
  </si>
  <si>
    <t>Binding</t>
  </si>
  <si>
    <t>$D$4&gt;=7</t>
  </si>
  <si>
    <t>Not Binding</t>
  </si>
  <si>
    <t>$D$4=Integer</t>
  </si>
  <si>
    <t>Golf Lesson Pricing</t>
  </si>
  <si>
    <t>Employee Commissions</t>
  </si>
  <si>
    <t>Worksheet: [e05ws10GolfWhatIf_solution.xlsx]GolfLessons</t>
  </si>
  <si>
    <t>$D$20</t>
  </si>
  <si>
    <t>$D$5&lt;=4</t>
  </si>
  <si>
    <t>$D$5=Integer</t>
  </si>
  <si>
    <t>Solution Time: 0.203 Seconds.</t>
  </si>
  <si>
    <t>Iterations: 3 Subproblems: 0</t>
  </si>
  <si>
    <t>Solution Time: 0.202 Seconds.</t>
  </si>
  <si>
    <t>$D$4&lt;=25</t>
  </si>
  <si>
    <t>$D$5&lt;=7</t>
  </si>
  <si>
    <t>$D$5&gt;=4</t>
  </si>
  <si>
    <t>mm/dd/yyyy</t>
  </si>
  <si>
    <t>e05ws10GolfWhatIf_solution.xlsx</t>
  </si>
  <si>
    <t>Report Created: 5/13/2015 2:10:18 PM</t>
  </si>
  <si>
    <t>Report Created: 5/13/2015 3:01:56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</si>
</sst>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8" formatCode=";;;"/>
    <numFmt numFmtId="169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333333"/>
      <name val="Segoe UI"/>
      <family val="2"/>
    </font>
    <font>
      <b/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21A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2" applyFont="1" applyFill="1"/>
    <xf numFmtId="49" fontId="4" fillId="2" borderId="1" xfId="2" applyNumberFormat="1" applyFont="1" applyFill="1" applyBorder="1" applyAlignment="1">
      <alignment horizontal="left"/>
    </xf>
    <xf numFmtId="0" fontId="1" fillId="3" borderId="0" xfId="2" applyFill="1"/>
    <xf numFmtId="49" fontId="4" fillId="2" borderId="0" xfId="2" applyNumberFormat="1" applyFont="1" applyFill="1" applyBorder="1" applyAlignment="1">
      <alignment horizontal="left"/>
    </xf>
    <xf numFmtId="49" fontId="2" fillId="4" borderId="2" xfId="2" applyNumberFormat="1" applyFont="1" applyFill="1" applyBorder="1" applyAlignment="1">
      <alignment horizontal="left" vertical="top"/>
    </xf>
    <xf numFmtId="49" fontId="2" fillId="4" borderId="3" xfId="2" applyNumberFormat="1" applyFont="1" applyFill="1" applyBorder="1" applyAlignment="1">
      <alignment horizontal="left" vertical="top"/>
    </xf>
    <xf numFmtId="14" fontId="1" fillId="2" borderId="2" xfId="2" applyNumberFormat="1" applyFont="1" applyFill="1" applyBorder="1" applyAlignment="1">
      <alignment horizontal="left" vertical="top"/>
    </xf>
    <xf numFmtId="49" fontId="1" fillId="2" borderId="2" xfId="2" applyNumberFormat="1" applyFont="1" applyFill="1" applyBorder="1" applyAlignment="1">
      <alignment horizontal="left" vertical="top"/>
    </xf>
    <xf numFmtId="49" fontId="1" fillId="2" borderId="2" xfId="2" applyNumberFormat="1" applyFont="1" applyFill="1" applyBorder="1" applyAlignment="1">
      <alignment horizontal="left" vertical="top" wrapText="1"/>
    </xf>
    <xf numFmtId="0" fontId="5" fillId="0" borderId="4" xfId="2" applyFont="1" applyBorder="1" applyAlignment="1">
      <alignment vertical="top"/>
    </xf>
    <xf numFmtId="49" fontId="1" fillId="2" borderId="3" xfId="2" applyNumberFormat="1" applyFont="1" applyFill="1" applyBorder="1" applyAlignment="1">
      <alignment horizontal="left" vertical="top" wrapText="1"/>
    </xf>
    <xf numFmtId="49" fontId="1" fillId="2" borderId="0" xfId="2" applyNumberFormat="1" applyFont="1" applyFill="1" applyBorder="1" applyAlignment="1">
      <alignment vertical="top"/>
    </xf>
    <xf numFmtId="49" fontId="6" fillId="3" borderId="0" xfId="2" applyNumberFormat="1" applyFont="1" applyFill="1" applyBorder="1" applyAlignment="1">
      <alignment vertical="top"/>
    </xf>
    <xf numFmtId="49" fontId="1" fillId="3" borderId="2" xfId="2" applyNumberFormat="1" applyFont="1" applyFill="1" applyBorder="1" applyAlignment="1">
      <alignment horizontal="left" vertical="top"/>
    </xf>
    <xf numFmtId="49" fontId="1" fillId="2" borderId="4" xfId="2" applyNumberFormat="1" applyFont="1" applyFill="1" applyBorder="1" applyAlignment="1">
      <alignment horizontal="left" vertical="top" wrapText="1"/>
    </xf>
    <xf numFmtId="49" fontId="3" fillId="3" borderId="2" xfId="2" applyNumberFormat="1" applyFont="1" applyFill="1" applyBorder="1" applyAlignment="1">
      <alignment horizontal="left" vertical="top"/>
    </xf>
    <xf numFmtId="49" fontId="3" fillId="3" borderId="4" xfId="2" applyNumberFormat="1" applyFont="1" applyFill="1" applyBorder="1" applyAlignment="1">
      <alignment horizontal="left" vertical="top"/>
    </xf>
    <xf numFmtId="0" fontId="1" fillId="5" borderId="0" xfId="2" applyFill="1"/>
    <xf numFmtId="0" fontId="11" fillId="0" borderId="0" xfId="0" applyFont="1"/>
    <xf numFmtId="0" fontId="12" fillId="0" borderId="0" xfId="0" applyFont="1"/>
    <xf numFmtId="44" fontId="12" fillId="0" borderId="0" xfId="1" applyFont="1"/>
    <xf numFmtId="164" fontId="3" fillId="0" borderId="0" xfId="1" applyNumberFormat="1" applyFont="1" applyAlignment="1">
      <alignment horizontal="center"/>
    </xf>
    <xf numFmtId="0" fontId="13" fillId="0" borderId="0" xfId="0" applyFont="1" applyAlignment="1">
      <alignment horizontal="left" indent="2"/>
    </xf>
    <xf numFmtId="0" fontId="12" fillId="0" borderId="0" xfId="1" applyNumberFormat="1" applyFont="1" applyAlignment="1">
      <alignment horizontal="right"/>
    </xf>
    <xf numFmtId="165" fontId="12" fillId="0" borderId="5" xfId="1" applyNumberFormat="1" applyFont="1" applyBorder="1"/>
    <xf numFmtId="164" fontId="0" fillId="0" borderId="0" xfId="1" applyNumberFormat="1" applyFont="1"/>
    <xf numFmtId="165" fontId="12" fillId="0" borderId="0" xfId="1" applyNumberFormat="1" applyFont="1"/>
    <xf numFmtId="165" fontId="12" fillId="0" borderId="0" xfId="0" applyNumberFormat="1" applyFont="1"/>
    <xf numFmtId="165" fontId="12" fillId="0" borderId="0" xfId="1" applyNumberFormat="1" applyFont="1" applyBorder="1"/>
    <xf numFmtId="0" fontId="11" fillId="0" borderId="0" xfId="0" applyFont="1" applyAlignment="1">
      <alignment horizontal="left" indent="1"/>
    </xf>
    <xf numFmtId="9" fontId="12" fillId="0" borderId="0" xfId="0" applyNumberFormat="1" applyFont="1"/>
    <xf numFmtId="166" fontId="0" fillId="0" borderId="0" xfId="1" applyNumberFormat="1" applyFont="1"/>
    <xf numFmtId="10" fontId="0" fillId="0" borderId="0" xfId="3" applyNumberFormat="1" applyFont="1"/>
    <xf numFmtId="166" fontId="0" fillId="0" borderId="0" xfId="3" applyNumberFormat="1" applyFont="1"/>
    <xf numFmtId="165" fontId="0" fillId="0" borderId="0" xfId="0" applyNumberFormat="1"/>
    <xf numFmtId="9" fontId="0" fillId="0" borderId="0" xfId="3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left" indent="1"/>
    </xf>
    <xf numFmtId="165" fontId="0" fillId="0" borderId="0" xfId="1" applyNumberFormat="1" applyFont="1"/>
    <xf numFmtId="166" fontId="0" fillId="0" borderId="0" xfId="0" applyNumberFormat="1"/>
    <xf numFmtId="0" fontId="0" fillId="0" borderId="2" xfId="0" applyBorder="1"/>
    <xf numFmtId="0" fontId="0" fillId="0" borderId="6" xfId="3" applyNumberFormat="1" applyFont="1" applyBorder="1"/>
    <xf numFmtId="0" fontId="0" fillId="0" borderId="2" xfId="3" applyNumberFormat="1" applyFont="1" applyBorder="1"/>
    <xf numFmtId="165" fontId="12" fillId="0" borderId="0" xfId="1" applyNumberFormat="1" applyFont="1" applyAlignment="1">
      <alignment horizontal="right"/>
    </xf>
    <xf numFmtId="1" fontId="12" fillId="0" borderId="0" xfId="1" applyNumberFormat="1" applyFont="1"/>
    <xf numFmtId="168" fontId="0" fillId="0" borderId="0" xfId="0" applyNumberFormat="1"/>
    <xf numFmtId="1" fontId="0" fillId="0" borderId="0" xfId="0" applyNumberFormat="1"/>
    <xf numFmtId="0" fontId="0" fillId="0" borderId="0" xfId="0" applyFill="1" applyBorder="1" applyAlignment="1"/>
    <xf numFmtId="165" fontId="0" fillId="0" borderId="0" xfId="0" applyNumberFormat="1" applyFill="1" applyBorder="1" applyAlignment="1"/>
    <xf numFmtId="165" fontId="0" fillId="0" borderId="7" xfId="0" applyNumberFormat="1" applyFill="1" applyBorder="1" applyAlignment="1"/>
    <xf numFmtId="0" fontId="16" fillId="6" borderId="5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0" fillId="0" borderId="8" xfId="0" applyFill="1" applyBorder="1" applyAlignment="1"/>
    <xf numFmtId="0" fontId="17" fillId="7" borderId="0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left"/>
    </xf>
    <xf numFmtId="0" fontId="19" fillId="6" borderId="1" xfId="0" applyFont="1" applyFill="1" applyBorder="1" applyAlignment="1">
      <alignment horizontal="right"/>
    </xf>
    <xf numFmtId="0" fontId="19" fillId="6" borderId="5" xfId="0" applyFont="1" applyFill="1" applyBorder="1" applyAlignment="1">
      <alignment horizontal="right"/>
    </xf>
    <xf numFmtId="165" fontId="0" fillId="8" borderId="0" xfId="0" applyNumberFormat="1" applyFill="1" applyBorder="1" applyAlignment="1"/>
    <xf numFmtId="0" fontId="20" fillId="0" borderId="0" xfId="0" applyFont="1" applyFill="1" applyBorder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169" fontId="0" fillId="0" borderId="0" xfId="0" applyNumberFormat="1"/>
    <xf numFmtId="0" fontId="3" fillId="0" borderId="0" xfId="0" applyFont="1"/>
    <xf numFmtId="0" fontId="0" fillId="0" borderId="12" xfId="0" applyFill="1" applyBorder="1" applyAlignment="1"/>
    <xf numFmtId="0" fontId="0" fillId="0" borderId="13" xfId="0" applyFill="1" applyBorder="1" applyAlignment="1"/>
    <xf numFmtId="165" fontId="0" fillId="0" borderId="12" xfId="0" applyNumberFormat="1" applyFill="1" applyBorder="1" applyAlignment="1"/>
    <xf numFmtId="0" fontId="0" fillId="0" borderId="13" xfId="0" applyNumberFormat="1" applyFill="1" applyBorder="1" applyAlignment="1"/>
    <xf numFmtId="1" fontId="0" fillId="0" borderId="13" xfId="0" applyNumberFormat="1" applyFill="1" applyBorder="1" applyAlignment="1"/>
    <xf numFmtId="0" fontId="22" fillId="0" borderId="11" xfId="0" applyFont="1" applyFill="1" applyBorder="1" applyAlignment="1">
      <alignment horizontal="center"/>
    </xf>
    <xf numFmtId="1" fontId="0" fillId="0" borderId="12" xfId="0" applyNumberFormat="1" applyFill="1" applyBorder="1" applyAlignment="1"/>
    <xf numFmtId="14" fontId="0" fillId="2" borderId="2" xfId="2" applyNumberFormat="1" applyFont="1" applyFill="1" applyBorder="1" applyAlignment="1">
      <alignment horizontal="left" vertical="top"/>
    </xf>
    <xf numFmtId="168" fontId="0" fillId="0" borderId="0" xfId="0" applyNumberFormat="1" applyFont="1"/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3" fillId="0" borderId="0" xfId="0" applyFont="1" applyAlignment="1">
      <alignment horizontal="center" vertical="center" textRotation="90"/>
    </xf>
    <xf numFmtId="0" fontId="14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3" applyNumberFormat="1" applyFont="1" applyBorder="1" applyAlignment="1">
      <alignment horizontal="center" vertical="center" textRotation="90"/>
    </xf>
    <xf numFmtId="0" fontId="17" fillId="7" borderId="9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NumberFormat="1"/>
    <xf numFmtId="2" fontId="0" fillId="0" borderId="0" xfId="0" applyNumberFormat="1"/>
  </cellXfs>
  <cellStyles count="4">
    <cellStyle name="Currency" xfId="1" builtinId="4"/>
    <cellStyle name="Normal" xfId="0" builtinId="0"/>
    <cellStyle name="Normal 2" xfId="2"/>
    <cellStyle name="Percent" xfId="3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00B050"/>
      </font>
    </dxf>
    <dxf>
      <numFmt numFmtId="169" formatCode="0.0%"/>
    </dxf>
    <dxf>
      <numFmt numFmtId="166" formatCode="&quot;$&quot;#,##0"/>
    </dxf>
    <dxf>
      <numFmt numFmtId="166" formatCode="&quot;$&quot;#,##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21A27"/>
      <color rgb="FFA2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Cost-Volume-Profit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'Break-Even Analysis'!$H$3</c:f>
              <c:strCache>
                <c:ptCount val="1"/>
                <c:pt idx="0">
                  <c:v>Expenses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'Break-Even Analysis'!$G$5:$G$14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'Break-Even Analysis'!$H$5:$H$14</c:f>
              <c:numCache>
                <c:formatCode>_("$"* #,##0_);_("$"* \(#,##0\);_("$"* "-"??_);_(@_)</c:formatCode>
                <c:ptCount val="10"/>
                <c:pt idx="0">
                  <c:v>6770.5</c:v>
                </c:pt>
                <c:pt idx="1">
                  <c:v>6995</c:v>
                </c:pt>
                <c:pt idx="2">
                  <c:v>7219.5</c:v>
                </c:pt>
                <c:pt idx="3">
                  <c:v>7444</c:v>
                </c:pt>
                <c:pt idx="4">
                  <c:v>7668.5</c:v>
                </c:pt>
                <c:pt idx="5">
                  <c:v>7893</c:v>
                </c:pt>
                <c:pt idx="6">
                  <c:v>8117.5</c:v>
                </c:pt>
                <c:pt idx="7">
                  <c:v>8342</c:v>
                </c:pt>
                <c:pt idx="8">
                  <c:v>8566.5</c:v>
                </c:pt>
                <c:pt idx="9">
                  <c:v>8791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'Break-Even Analysis'!$I$3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'Break-Even Analysis'!$G$5:$G$14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'Break-Even Analysis'!$I$5:$I$14</c:f>
              <c:numCache>
                <c:formatCode>_("$"* #,##0_);_("$"* \(#,##0\);_("$"* "-"??_);_(@_)</c:formatCode>
                <c:ptCount val="10"/>
                <c:pt idx="0">
                  <c:v>1250</c:v>
                </c:pt>
                <c:pt idx="1">
                  <c:v>2500</c:v>
                </c:pt>
                <c:pt idx="2">
                  <c:v>3750</c:v>
                </c:pt>
                <c:pt idx="3">
                  <c:v>5000</c:v>
                </c:pt>
                <c:pt idx="4">
                  <c:v>6250</c:v>
                </c:pt>
                <c:pt idx="5">
                  <c:v>7500</c:v>
                </c:pt>
                <c:pt idx="6">
                  <c:v>8750</c:v>
                </c:pt>
                <c:pt idx="7">
                  <c:v>10000</c:v>
                </c:pt>
                <c:pt idx="8">
                  <c:v>11250</c:v>
                </c:pt>
                <c:pt idx="9">
                  <c:v>12500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515128"/>
        <c:axId val="274515520"/>
      </c:lineChart>
      <c:catAx>
        <c:axId val="274515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Client Demand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15520"/>
        <c:crosses val="autoZero"/>
        <c:auto val="1"/>
        <c:lblAlgn val="ctr"/>
        <c:lblOffset val="100"/>
        <c:noMultiLvlLbl val="0"/>
      </c:catAx>
      <c:valAx>
        <c:axId val="2745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1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D$4" max="100" min="60" page="10" val="8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14</xdr:row>
      <xdr:rowOff>190500</xdr:rowOff>
    </xdr:from>
    <xdr:to>
      <xdr:col>12</xdr:col>
      <xdr:colOff>400050</xdr:colOff>
      <xdr:row>29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38099</xdr:colOff>
      <xdr:row>2</xdr:row>
      <xdr:rowOff>171450</xdr:rowOff>
    </xdr:from>
    <xdr:to>
      <xdr:col>13</xdr:col>
      <xdr:colOff>381000</xdr:colOff>
      <xdr:row>7</xdr:row>
      <xdr:rowOff>19050</xdr:rowOff>
    </xdr:to>
    <xdr:sp macro="" textlink="">
      <xdr:nvSpPr>
        <xdr:cNvPr id="3" name="TextBox 2"/>
        <xdr:cNvSpPr txBox="1"/>
      </xdr:nvSpPr>
      <xdr:spPr>
        <a:xfrm>
          <a:off x="8324849" y="771525"/>
          <a:ext cx="2171701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H4</a:t>
          </a:r>
          <a:r>
            <a:rPr lang="en-US" sz="1100" baseline="0"/>
            <a:t>  =D18</a:t>
          </a:r>
        </a:p>
        <a:p>
          <a:r>
            <a:rPr lang="en-US" sz="1100" baseline="0"/>
            <a:t>I4   =D6</a:t>
          </a:r>
        </a:p>
        <a:p>
          <a:r>
            <a:rPr lang="en-US" sz="1100" baseline="0"/>
            <a:t>J4   =D19</a:t>
          </a:r>
        </a:p>
        <a:p>
          <a:r>
            <a:rPr lang="en-US" sz="1100" baseline="0"/>
            <a:t>Format custom ;;;  to hide results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</xdr:row>
          <xdr:rowOff>0</xdr:rowOff>
        </xdr:from>
        <xdr:to>
          <xdr:col>4</xdr:col>
          <xdr:colOff>342900</xdr:colOff>
          <xdr:row>18</xdr:row>
          <xdr:rowOff>180975</xdr:rowOff>
        </xdr:to>
        <xdr:sp macro="" textlink="">
          <xdr:nvSpPr>
            <xdr:cNvPr id="3080" name="Scroll Bar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272487</xdr:colOff>
      <xdr:row>3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8987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272487</xdr:colOff>
      <xdr:row>3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8987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ate/Documents/PearsonBook/e02_ws03_spa_equip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Table_Life"/>
      <sheetName val="Thermostats"/>
      <sheetName val="Table_Purchase"/>
      <sheetName val="Table_Port1"/>
      <sheetName val="Table_Port2"/>
      <sheetName val="Table_Usage"/>
    </sheetNames>
    <sheetDataSet>
      <sheetData sheetId="0"/>
      <sheetData sheetId="1"/>
      <sheetData sheetId="2">
        <row r="24">
          <cell r="A24" t="str">
            <v>Thermostat</v>
          </cell>
        </row>
      </sheetData>
      <sheetData sheetId="3"/>
      <sheetData sheetId="4"/>
      <sheetData sheetId="5"/>
      <sheetData sheetId="6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Your Office" refreshedDate="41232.945806828706" createdVersion="5" refreshedVersion="5" minRefreshableVersion="3" recordCount="3">
  <cacheSource type="scenario"/>
  <cacheFields count="5">
    <cacheField name="$D$4:$D$5,$C$15" numFmtId="0">
      <sharedItems containsNonDate="0" count="3">
        <s v="Best-case Scenario"/>
        <s v="Worst-case Scenario"/>
        <s v="Most-likely Scenario"/>
      </sharedItems>
    </cacheField>
    <cacheField name="$D$4:$D$5,$C$15 by" numFmtId="0">
      <sharedItems containsNonDate="0" count="1">
        <s v="Your Office"/>
      </sharedItems>
    </cacheField>
    <cacheField name="res $D$6" numFmtId="0">
      <sharedItems containsSemiMixedTypes="0" containsNonDate="0" containsString="0" containsNumber="1" containsInteger="1" minValue="95000" maxValue="425000" count="3">
        <n v="425000"/>
        <n v="95000"/>
        <n v="187500"/>
      </sharedItems>
    </cacheField>
    <cacheField name="res $C$15" numFmtId="0">
      <sharedItems containsSemiMixedTypes="0" containsNonDate="0" containsString="0" containsNumber="1" minValue="7.4999999999999997E-2" maxValue="0.15" count="3">
        <n v="0.15"/>
        <n v="7.4999999999999997E-2"/>
        <n v="0.1"/>
      </sharedItems>
    </cacheField>
    <cacheField name="res $D$17" numFmtId="0">
      <sharedItems containsSemiMixedTypes="0" containsNonDate="0" containsString="0" containsNumber="1" containsInteger="1" minValue="81329" maxValue="354704" count="3">
        <n v="354704"/>
        <n v="81329"/>
        <n v="1622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Result Cells" updatedVersion="5" minRefreshableVersion="3" useAutoFormatting="1" rowGrandTotals="0" colGrandTotals="0" itemPrintTitles="1" createdVersion="5" indent="0" outline="1" outlineData="1" multipleFieldFilters="0" rowHeaderCaption="Scenarios" fieldListSortAscending="1">
  <location ref="A3:D6" firstHeaderRow="0" firstDataRow="1" firstDataCol="1" rowPageCount="1" colPageCount="1"/>
  <pivotFields count="5">
    <pivotField axis="axisRow" showAll="0" defaultSubtotal="0">
      <items count="3">
        <item x="0"/>
        <item x="2"/>
        <item x="1"/>
      </items>
    </pivotField>
    <pivotField name="Retail Sales and Golf Lessons and Fees" axis="axisPage" showAll="0">
      <items count="2">
        <item x="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3">
    <i>
      <x/>
    </i>
    <i>
      <x v="1"/>
    </i>
    <i>
      <x v="2"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Gross Revenue" fld="2" baseField="0" baseItem="0" numFmtId="166"/>
    <dataField name="Commission" fld="3" baseField="0" baseItem="0" numFmtId="169"/>
    <dataField name="Net Income" fld="4" baseField="0" baseItem="0" numFmtId="166"/>
  </dataFields>
  <formats count="3">
    <format dxfId="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4" sqref="J4"/>
    </sheetView>
  </sheetViews>
  <sheetFormatPr defaultRowHeight="15" x14ac:dyDescent="0.25"/>
  <cols>
    <col min="1" max="1" width="21.85546875" bestFit="1" customWidth="1"/>
    <col min="2" max="2" width="31.28515625" bestFit="1" customWidth="1"/>
    <col min="3" max="3" width="6.140625" bestFit="1" customWidth="1"/>
    <col min="4" max="4" width="11.42578125" customWidth="1"/>
    <col min="6" max="6" width="5.5703125" customWidth="1"/>
    <col min="7" max="7" width="5.140625" customWidth="1"/>
    <col min="8" max="8" width="10.7109375" bestFit="1" customWidth="1"/>
    <col min="9" max="9" width="10.28515625" bestFit="1" customWidth="1"/>
    <col min="10" max="10" width="12.7109375" bestFit="1" customWidth="1"/>
  </cols>
  <sheetData>
    <row r="1" spans="1:10" ht="26.25" x14ac:dyDescent="0.4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21" x14ac:dyDescent="0.35">
      <c r="A2" s="76" t="s">
        <v>28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15.75" x14ac:dyDescent="0.25">
      <c r="A3" s="19" t="s">
        <v>11</v>
      </c>
      <c r="B3" s="20"/>
      <c r="C3" s="20"/>
      <c r="D3" s="21"/>
      <c r="E3" s="20"/>
      <c r="F3" s="20"/>
      <c r="H3" s="22" t="s">
        <v>13</v>
      </c>
      <c r="I3" s="22" t="s">
        <v>11</v>
      </c>
      <c r="J3" s="22" t="s">
        <v>14</v>
      </c>
    </row>
    <row r="4" spans="1:10" ht="15.75" x14ac:dyDescent="0.25">
      <c r="A4" s="23"/>
      <c r="B4" s="20" t="s">
        <v>15</v>
      </c>
      <c r="C4" s="20"/>
      <c r="D4" s="24">
        <v>82</v>
      </c>
      <c r="E4" s="21"/>
      <c r="F4" s="21"/>
      <c r="H4" s="74">
        <f>D18</f>
        <v>8386.9</v>
      </c>
      <c r="I4" s="48">
        <f>D6</f>
        <v>10250</v>
      </c>
      <c r="J4" s="48">
        <f>D19</f>
        <v>1863.1000000000004</v>
      </c>
    </row>
    <row r="5" spans="1:10" ht="15.75" x14ac:dyDescent="0.25">
      <c r="A5" s="20"/>
      <c r="B5" s="20" t="s">
        <v>29</v>
      </c>
      <c r="C5" s="20"/>
      <c r="D5" s="25">
        <v>125</v>
      </c>
      <c r="E5" s="21"/>
      <c r="F5" s="77" t="s">
        <v>12</v>
      </c>
      <c r="G5">
        <v>10</v>
      </c>
      <c r="H5" s="26">
        <f t="dataTable" ref="H5:J14" dt2D="0" dtr="0" r1="D4"/>
        <v>6770.5</v>
      </c>
      <c r="I5" s="26">
        <v>1250</v>
      </c>
      <c r="J5" s="26">
        <v>-5520.5</v>
      </c>
    </row>
    <row r="6" spans="1:10" ht="15.75" x14ac:dyDescent="0.25">
      <c r="A6" s="20"/>
      <c r="B6" s="20" t="s">
        <v>16</v>
      </c>
      <c r="C6" s="20"/>
      <c r="D6" s="27">
        <f>D4*D5</f>
        <v>10250</v>
      </c>
      <c r="E6" s="21"/>
      <c r="F6" s="77"/>
      <c r="G6">
        <v>20</v>
      </c>
      <c r="H6" s="26">
        <v>6995</v>
      </c>
      <c r="I6" s="26">
        <v>2500</v>
      </c>
      <c r="J6" s="26">
        <v>-4495</v>
      </c>
    </row>
    <row r="7" spans="1:10" ht="15.75" x14ac:dyDescent="0.25">
      <c r="A7" s="19" t="s">
        <v>13</v>
      </c>
      <c r="B7" s="20"/>
      <c r="C7" s="20"/>
      <c r="D7" s="28"/>
      <c r="E7" s="21"/>
      <c r="F7" s="77"/>
      <c r="G7">
        <v>30</v>
      </c>
      <c r="H7" s="26">
        <v>7219.5</v>
      </c>
      <c r="I7" s="26">
        <v>3750</v>
      </c>
      <c r="J7" s="26">
        <v>-3469.5</v>
      </c>
    </row>
    <row r="8" spans="1:10" ht="15.75" x14ac:dyDescent="0.25">
      <c r="A8" s="23" t="s">
        <v>17</v>
      </c>
      <c r="B8" s="20"/>
      <c r="C8" s="20"/>
      <c r="D8" s="27"/>
      <c r="E8" s="21"/>
      <c r="F8" s="77"/>
      <c r="G8">
        <v>40</v>
      </c>
      <c r="H8" s="26">
        <v>7444</v>
      </c>
      <c r="I8" s="26">
        <v>5000</v>
      </c>
      <c r="J8" s="26">
        <v>-2444</v>
      </c>
    </row>
    <row r="9" spans="1:10" ht="15.75" x14ac:dyDescent="0.25">
      <c r="A9" s="20"/>
      <c r="B9" s="20" t="s">
        <v>18</v>
      </c>
      <c r="C9" s="20"/>
      <c r="D9" s="27">
        <v>4669</v>
      </c>
      <c r="E9" s="21"/>
      <c r="F9" s="77"/>
      <c r="G9">
        <v>50</v>
      </c>
      <c r="H9" s="26">
        <v>7668.5</v>
      </c>
      <c r="I9" s="26">
        <v>6250</v>
      </c>
      <c r="J9" s="26">
        <v>-1418.5</v>
      </c>
    </row>
    <row r="10" spans="1:10" ht="15.75" x14ac:dyDescent="0.25">
      <c r="A10" s="20"/>
      <c r="B10" s="20" t="s">
        <v>19</v>
      </c>
      <c r="C10" s="20"/>
      <c r="D10" s="27">
        <v>427</v>
      </c>
      <c r="E10" s="21"/>
      <c r="F10" s="77"/>
      <c r="G10">
        <v>60</v>
      </c>
      <c r="H10" s="26">
        <v>7893</v>
      </c>
      <c r="I10" s="26">
        <v>7500</v>
      </c>
      <c r="J10" s="26">
        <v>-393</v>
      </c>
    </row>
    <row r="11" spans="1:10" ht="15.75" x14ac:dyDescent="0.25">
      <c r="A11" s="20"/>
      <c r="B11" s="20" t="s">
        <v>20</v>
      </c>
      <c r="C11" s="20"/>
      <c r="D11" s="29">
        <v>1122</v>
      </c>
      <c r="E11" s="21"/>
      <c r="F11" s="77"/>
      <c r="G11">
        <v>70</v>
      </c>
      <c r="H11" s="26">
        <v>8117.5</v>
      </c>
      <c r="I11" s="26">
        <v>8750</v>
      </c>
      <c r="J11" s="26">
        <v>632.5</v>
      </c>
    </row>
    <row r="12" spans="1:10" ht="15.75" x14ac:dyDescent="0.25">
      <c r="A12" s="20"/>
      <c r="B12" s="20" t="s">
        <v>21</v>
      </c>
      <c r="C12" s="20"/>
      <c r="D12" s="25">
        <v>328</v>
      </c>
      <c r="E12" s="21"/>
      <c r="F12" s="77"/>
      <c r="G12">
        <v>80</v>
      </c>
      <c r="H12" s="26">
        <v>8342</v>
      </c>
      <c r="I12" s="26">
        <v>10000</v>
      </c>
      <c r="J12" s="26">
        <v>1658</v>
      </c>
    </row>
    <row r="13" spans="1:10" ht="15.75" x14ac:dyDescent="0.25">
      <c r="A13" s="30" t="s">
        <v>22</v>
      </c>
      <c r="B13" s="20"/>
      <c r="C13" s="20"/>
      <c r="D13" s="27">
        <f>SUM(D9:D12)</f>
        <v>6546</v>
      </c>
      <c r="E13" s="21"/>
      <c r="F13" s="77"/>
      <c r="G13">
        <v>90</v>
      </c>
      <c r="H13" s="26">
        <v>8566.5</v>
      </c>
      <c r="I13" s="26">
        <v>11250</v>
      </c>
      <c r="J13" s="26">
        <v>2683.5</v>
      </c>
    </row>
    <row r="14" spans="1:10" ht="15.75" x14ac:dyDescent="0.25">
      <c r="A14" s="23" t="s">
        <v>23</v>
      </c>
      <c r="B14" s="20"/>
      <c r="C14" s="20"/>
      <c r="D14" s="27"/>
      <c r="E14" s="21"/>
      <c r="F14" s="77"/>
      <c r="G14">
        <v>100</v>
      </c>
      <c r="H14" s="26">
        <v>8791</v>
      </c>
      <c r="I14" s="26">
        <v>12500</v>
      </c>
      <c r="J14" s="26">
        <v>3709</v>
      </c>
    </row>
    <row r="15" spans="1:10" ht="15.75" x14ac:dyDescent="0.25">
      <c r="A15" s="20"/>
      <c r="B15" s="20" t="s">
        <v>30</v>
      </c>
      <c r="C15" s="31">
        <v>0.1</v>
      </c>
      <c r="D15" s="27">
        <f>D6*C15</f>
        <v>1025</v>
      </c>
      <c r="E15" s="21"/>
      <c r="F15" s="21"/>
      <c r="H15" s="26"/>
      <c r="I15" s="26"/>
      <c r="J15" s="26"/>
    </row>
    <row r="16" spans="1:10" ht="15.75" x14ac:dyDescent="0.25">
      <c r="A16" s="20"/>
      <c r="B16" s="20" t="s">
        <v>24</v>
      </c>
      <c r="C16" s="28">
        <v>9.9499999999999993</v>
      </c>
      <c r="D16" s="25">
        <f>C16*D4</f>
        <v>815.9</v>
      </c>
      <c r="E16" s="21"/>
      <c r="F16" s="21"/>
    </row>
    <row r="17" spans="1:6" ht="15.75" x14ac:dyDescent="0.25">
      <c r="A17" s="30" t="s">
        <v>25</v>
      </c>
      <c r="B17" s="20"/>
      <c r="C17" s="20"/>
      <c r="D17" s="27">
        <f>D15+D16</f>
        <v>1840.9</v>
      </c>
      <c r="E17" s="21"/>
      <c r="F17" s="21"/>
    </row>
    <row r="18" spans="1:6" ht="15.75" x14ac:dyDescent="0.25">
      <c r="A18" s="19" t="s">
        <v>26</v>
      </c>
      <c r="B18" s="20"/>
      <c r="C18" s="20"/>
      <c r="D18" s="27">
        <f>D13+D17</f>
        <v>8386.9</v>
      </c>
      <c r="E18" s="21"/>
      <c r="F18" s="21"/>
    </row>
    <row r="19" spans="1:6" ht="15.75" x14ac:dyDescent="0.25">
      <c r="A19" s="19" t="s">
        <v>14</v>
      </c>
      <c r="B19" s="20"/>
      <c r="C19" s="20"/>
      <c r="D19" s="27">
        <f>D6-D18</f>
        <v>1863.1000000000004</v>
      </c>
      <c r="E19" s="21"/>
      <c r="F19" s="21"/>
    </row>
  </sheetData>
  <mergeCells count="3">
    <mergeCell ref="A1:J1"/>
    <mergeCell ref="A2:J2"/>
    <mergeCell ref="F5:F14"/>
  </mergeCells>
  <conditionalFormatting sqref="D19">
    <cfRule type="cellIs" dxfId="12" priority="10" operator="greaterThan">
      <formula>0</formula>
    </cfRule>
    <cfRule type="cellIs" dxfId="11" priority="11" operator="lessThan">
      <formula>0</formula>
    </cfRule>
    <cfRule type="cellIs" dxfId="10" priority="5" operator="lessThan">
      <formula>0</formula>
    </cfRule>
    <cfRule type="cellIs" dxfId="9" priority="4" operator="greaterThan">
      <formula>0</formula>
    </cfRule>
  </conditionalFormatting>
  <conditionalFormatting sqref="J5:J14">
    <cfRule type="cellIs" dxfId="8" priority="2" operator="greaterThan">
      <formula>2000</formula>
    </cfRule>
    <cfRule type="cellIs" dxfId="7" priority="1" operator="lessThan">
      <formula>0</formula>
    </cfRule>
  </conditionalFormatting>
  <pageMargins left="0.7" right="0.7" top="0.75" bottom="0.75" header="0.3" footer="0.3"/>
  <pageSetup scale="82" fitToHeight="0" orientation="landscape" r:id="rId1"/>
  <headerFooter>
    <oddFooter>&amp;L&amp;F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Scroll Bar 8">
              <controlPr defaultSize="0" autoPict="0">
                <anchor moveWithCells="1">
                  <from>
                    <xdr:col>4</xdr:col>
                    <xdr:colOff>104775</xdr:colOff>
                    <xdr:row>3</xdr:row>
                    <xdr:rowOff>0</xdr:rowOff>
                  </from>
                  <to>
                    <xdr:col>4</xdr:col>
                    <xdr:colOff>342900</xdr:colOff>
                    <xdr:row>18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I6" sqref="I6"/>
    </sheetView>
  </sheetViews>
  <sheetFormatPr defaultRowHeight="15" x14ac:dyDescent="0.25"/>
  <cols>
    <col min="1" max="1" width="16.85546875" bestFit="1" customWidth="1"/>
    <col min="2" max="2" width="11.140625" customWidth="1"/>
    <col min="4" max="5" width="17.28515625" customWidth="1"/>
  </cols>
  <sheetData>
    <row r="1" spans="1:5" ht="15.75" x14ac:dyDescent="0.25">
      <c r="A1" s="78" t="s">
        <v>31</v>
      </c>
      <c r="B1" s="78"/>
      <c r="D1" s="78" t="s">
        <v>32</v>
      </c>
      <c r="E1" s="78"/>
    </row>
    <row r="2" spans="1:5" x14ac:dyDescent="0.25">
      <c r="A2" t="s">
        <v>33</v>
      </c>
      <c r="B2" s="32">
        <v>200000</v>
      </c>
      <c r="E2" s="85">
        <f>B6</f>
        <v>1942.8587839788652</v>
      </c>
    </row>
    <row r="3" spans="1:5" x14ac:dyDescent="0.25">
      <c r="A3" t="s">
        <v>34</v>
      </c>
      <c r="B3">
        <v>10</v>
      </c>
      <c r="D3" s="36">
        <v>0.04</v>
      </c>
      <c r="E3" s="32">
        <f t="dataTable" ref="E3:E9" dt2D="0" dtr="0" r1="B4"/>
        <v>1771.7899178854261</v>
      </c>
    </row>
    <row r="4" spans="1:5" x14ac:dyDescent="0.25">
      <c r="A4" t="s">
        <v>35</v>
      </c>
      <c r="B4" s="33">
        <v>0.06</v>
      </c>
      <c r="D4" s="36">
        <v>0.05</v>
      </c>
      <c r="E4" s="32">
        <v>1856.1465166838166</v>
      </c>
    </row>
    <row r="5" spans="1:5" x14ac:dyDescent="0.25">
      <c r="A5" t="s">
        <v>36</v>
      </c>
      <c r="B5" s="34">
        <v>25000</v>
      </c>
      <c r="D5" s="36">
        <v>0.06</v>
      </c>
      <c r="E5" s="32">
        <v>1942.8587839788652</v>
      </c>
    </row>
    <row r="6" spans="1:5" x14ac:dyDescent="0.25">
      <c r="A6" t="s">
        <v>37</v>
      </c>
      <c r="B6" s="35">
        <f>PMT(B4/12,B3*12,-B2+B5)</f>
        <v>1942.8587839788652</v>
      </c>
      <c r="D6" s="36">
        <v>7.0000000000000007E-2</v>
      </c>
      <c r="E6" s="32">
        <v>2031.8983863259209</v>
      </c>
    </row>
    <row r="7" spans="1:5" x14ac:dyDescent="0.25">
      <c r="D7" s="36">
        <v>0.08</v>
      </c>
      <c r="E7" s="32">
        <v>2123.2329012187465</v>
      </c>
    </row>
    <row r="8" spans="1:5" x14ac:dyDescent="0.25">
      <c r="D8" s="36">
        <v>0.09</v>
      </c>
      <c r="E8" s="32">
        <v>2216.8260406293662</v>
      </c>
    </row>
    <row r="9" spans="1:5" x14ac:dyDescent="0.25">
      <c r="D9" s="36">
        <v>0.1</v>
      </c>
      <c r="E9" s="32">
        <v>2312.6378954308293</v>
      </c>
    </row>
  </sheetData>
  <mergeCells count="2">
    <mergeCell ref="A1:B1"/>
    <mergeCell ref="D1:E1"/>
  </mergeCells>
  <conditionalFormatting sqref="E3:E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{EB542DE8-A098-469B-A4ED-562100D01439}</x14:id>
        </ext>
      </extLst>
    </cfRule>
  </conditionalFormatting>
  <pageMargins left="0.7" right="0.7" top="0.75" bottom="0.75" header="0.3" footer="0.3"/>
  <pageSetup fitToHeight="0" orientation="landscape" r:id="rId1"/>
  <headerFooter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542DE8-A098-469B-A4ED-562100D014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E3:E9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activeCell="B7" sqref="B7"/>
    </sheetView>
  </sheetViews>
  <sheetFormatPr defaultRowHeight="15" x14ac:dyDescent="0.25"/>
  <cols>
    <col min="1" max="1" width="16.85546875" customWidth="1"/>
    <col min="2" max="2" width="11.5703125" customWidth="1"/>
    <col min="4" max="4" width="3.7109375" bestFit="1" customWidth="1"/>
    <col min="5" max="5" width="7.5703125" bestFit="1" customWidth="1"/>
    <col min="6" max="12" width="9.85546875" bestFit="1" customWidth="1"/>
  </cols>
  <sheetData>
    <row r="1" spans="1:12" ht="15.75" x14ac:dyDescent="0.25">
      <c r="A1" s="78" t="s">
        <v>103</v>
      </c>
      <c r="B1" s="78"/>
      <c r="D1" s="78" t="s">
        <v>48</v>
      </c>
      <c r="E1" s="78"/>
      <c r="F1" s="78"/>
      <c r="G1" s="78"/>
      <c r="H1" s="78"/>
      <c r="I1" s="78"/>
      <c r="J1" s="78"/>
      <c r="K1" s="78"/>
      <c r="L1" s="78"/>
    </row>
    <row r="2" spans="1:12" ht="15.75" x14ac:dyDescent="0.25">
      <c r="A2" s="20" t="s">
        <v>15</v>
      </c>
      <c r="B2" s="24">
        <v>75</v>
      </c>
      <c r="E2" s="79" t="s">
        <v>49</v>
      </c>
      <c r="F2" s="79"/>
      <c r="G2" s="79"/>
      <c r="H2" s="79"/>
      <c r="I2" s="79"/>
      <c r="J2" s="79"/>
      <c r="K2" s="79"/>
      <c r="L2" s="79"/>
    </row>
    <row r="3" spans="1:12" ht="15.75" x14ac:dyDescent="0.25">
      <c r="A3" s="20" t="s">
        <v>47</v>
      </c>
      <c r="B3" s="25">
        <v>150</v>
      </c>
      <c r="E3" s="84">
        <f>B7</f>
        <v>839.11999999999966</v>
      </c>
      <c r="F3" s="43">
        <v>120</v>
      </c>
      <c r="G3" s="43">
        <v>125</v>
      </c>
      <c r="H3" s="43">
        <v>130</v>
      </c>
      <c r="I3" s="43">
        <v>135</v>
      </c>
      <c r="J3" s="43">
        <v>140</v>
      </c>
      <c r="K3" s="43">
        <v>145</v>
      </c>
      <c r="L3" s="43">
        <v>150</v>
      </c>
    </row>
    <row r="4" spans="1:12" ht="15.75" x14ac:dyDescent="0.25">
      <c r="A4" s="20" t="s">
        <v>16</v>
      </c>
      <c r="B4" s="27">
        <f>B2*B3</f>
        <v>11250</v>
      </c>
      <c r="D4" s="80" t="s">
        <v>12</v>
      </c>
      <c r="E4" s="45">
        <v>45</v>
      </c>
      <c r="F4" s="35">
        <f t="dataTable" ref="F4:L16" dt2D="1" dtr="1" r1="B3" r2="B2"/>
        <v>-5010.88</v>
      </c>
      <c r="G4" s="35">
        <v>-4785.88</v>
      </c>
      <c r="H4" s="35">
        <v>-4560.88</v>
      </c>
      <c r="I4" s="35">
        <v>-4335.88</v>
      </c>
      <c r="J4" s="35">
        <v>-4110.88</v>
      </c>
      <c r="K4" s="35">
        <v>-3885.88</v>
      </c>
      <c r="L4" s="35">
        <v>-3660.88</v>
      </c>
    </row>
    <row r="5" spans="1:12" ht="15.75" x14ac:dyDescent="0.25">
      <c r="A5" t="s">
        <v>17</v>
      </c>
      <c r="B5" s="27">
        <v>9554.1</v>
      </c>
      <c r="D5" s="80"/>
      <c r="E5" s="45">
        <v>50</v>
      </c>
      <c r="F5" s="35">
        <v>-4410.88</v>
      </c>
      <c r="G5" s="35">
        <v>-4160.88</v>
      </c>
      <c r="H5" s="35">
        <v>-3910.88</v>
      </c>
      <c r="I5" s="35">
        <v>-3660.88</v>
      </c>
      <c r="J5" s="35">
        <v>-3410.88</v>
      </c>
      <c r="K5" s="35">
        <v>-3160.88</v>
      </c>
      <c r="L5" s="35">
        <v>-2910.88</v>
      </c>
    </row>
    <row r="6" spans="1:12" ht="15.75" x14ac:dyDescent="0.25">
      <c r="A6" s="20" t="s">
        <v>23</v>
      </c>
      <c r="B6" s="27">
        <v>856.78</v>
      </c>
      <c r="D6" s="80"/>
      <c r="E6" s="44">
        <v>55</v>
      </c>
      <c r="F6" s="35">
        <v>-3810.88</v>
      </c>
      <c r="G6" s="35">
        <v>-3535.88</v>
      </c>
      <c r="H6" s="35">
        <v>-3260.88</v>
      </c>
      <c r="I6" s="35">
        <v>-2985.88</v>
      </c>
      <c r="J6" s="35">
        <v>-2710.88</v>
      </c>
      <c r="K6" s="35">
        <v>-2435.88</v>
      </c>
      <c r="L6" s="35">
        <v>-2160.88</v>
      </c>
    </row>
    <row r="7" spans="1:12" ht="15.75" x14ac:dyDescent="0.25">
      <c r="A7" s="20" t="s">
        <v>14</v>
      </c>
      <c r="B7" s="27">
        <f>B4-B5-B6</f>
        <v>839.11999999999966</v>
      </c>
      <c r="D7" s="80"/>
      <c r="E7" s="45">
        <v>60</v>
      </c>
      <c r="F7" s="35">
        <v>-3210.88</v>
      </c>
      <c r="G7" s="35">
        <v>-2910.88</v>
      </c>
      <c r="H7" s="35">
        <v>-2610.88</v>
      </c>
      <c r="I7" s="35">
        <v>-2310.88</v>
      </c>
      <c r="J7" s="35">
        <v>-2010.8800000000003</v>
      </c>
      <c r="K7" s="35">
        <v>-1710.8800000000003</v>
      </c>
      <c r="L7" s="35">
        <v>-1410.8800000000003</v>
      </c>
    </row>
    <row r="8" spans="1:12" x14ac:dyDescent="0.25">
      <c r="D8" s="80"/>
      <c r="E8" s="44">
        <v>65</v>
      </c>
      <c r="F8" s="35">
        <v>-2610.88</v>
      </c>
      <c r="G8" s="35">
        <v>-2285.88</v>
      </c>
      <c r="H8" s="35">
        <v>-1960.8800000000003</v>
      </c>
      <c r="I8" s="35">
        <v>-1635.8800000000003</v>
      </c>
      <c r="J8" s="35">
        <v>-1310.8800000000003</v>
      </c>
      <c r="K8" s="35">
        <v>-985.88000000000034</v>
      </c>
      <c r="L8" s="35">
        <v>-660.88000000000034</v>
      </c>
    </row>
    <row r="9" spans="1:12" x14ac:dyDescent="0.25">
      <c r="D9" s="80"/>
      <c r="E9" s="45">
        <v>70</v>
      </c>
      <c r="F9" s="35">
        <v>-2010.8800000000003</v>
      </c>
      <c r="G9" s="35">
        <v>-1660.8800000000003</v>
      </c>
      <c r="H9" s="35">
        <v>-1310.8800000000003</v>
      </c>
      <c r="I9" s="35">
        <v>-960.88000000000034</v>
      </c>
      <c r="J9" s="35">
        <v>-610.88000000000034</v>
      </c>
      <c r="K9" s="35">
        <v>-260.88000000000034</v>
      </c>
      <c r="L9" s="35">
        <v>89.119999999999663</v>
      </c>
    </row>
    <row r="10" spans="1:12" x14ac:dyDescent="0.25">
      <c r="D10" s="80"/>
      <c r="E10" s="44">
        <v>75</v>
      </c>
      <c r="F10" s="35">
        <v>-1410.8800000000003</v>
      </c>
      <c r="G10" s="35">
        <v>-1035.8800000000003</v>
      </c>
      <c r="H10" s="35">
        <v>-660.88000000000034</v>
      </c>
      <c r="I10" s="35">
        <v>-285.88000000000034</v>
      </c>
      <c r="J10" s="35">
        <v>89.119999999999663</v>
      </c>
      <c r="K10" s="35">
        <v>464.11999999999966</v>
      </c>
      <c r="L10" s="35">
        <v>839.11999999999966</v>
      </c>
    </row>
    <row r="11" spans="1:12" x14ac:dyDescent="0.25">
      <c r="D11" s="80"/>
      <c r="E11" s="45">
        <v>80</v>
      </c>
      <c r="F11" s="35">
        <v>-810.88000000000034</v>
      </c>
      <c r="G11" s="35">
        <v>-410.88000000000034</v>
      </c>
      <c r="H11" s="35">
        <v>-10.880000000000337</v>
      </c>
      <c r="I11" s="35">
        <v>389.11999999999966</v>
      </c>
      <c r="J11" s="35">
        <v>789.11999999999966</v>
      </c>
      <c r="K11" s="35">
        <v>1189.1199999999997</v>
      </c>
      <c r="L11" s="35">
        <v>1589.1199999999997</v>
      </c>
    </row>
    <row r="12" spans="1:12" x14ac:dyDescent="0.25">
      <c r="D12" s="80"/>
      <c r="E12" s="44">
        <v>85</v>
      </c>
      <c r="F12" s="35">
        <v>-210.88000000000034</v>
      </c>
      <c r="G12" s="35">
        <v>214.11999999999966</v>
      </c>
      <c r="H12" s="35">
        <v>639.11999999999966</v>
      </c>
      <c r="I12" s="35">
        <v>1064.1199999999997</v>
      </c>
      <c r="J12" s="35">
        <v>1489.1199999999997</v>
      </c>
      <c r="K12" s="35">
        <v>1914.1199999999997</v>
      </c>
      <c r="L12" s="35">
        <v>2339.12</v>
      </c>
    </row>
    <row r="13" spans="1:12" x14ac:dyDescent="0.25">
      <c r="D13" s="80"/>
      <c r="E13" s="45">
        <v>90</v>
      </c>
      <c r="F13" s="35">
        <v>389.11999999999966</v>
      </c>
      <c r="G13" s="35">
        <v>839.11999999999966</v>
      </c>
      <c r="H13" s="35">
        <v>1289.1199999999997</v>
      </c>
      <c r="I13" s="35">
        <v>1739.1199999999997</v>
      </c>
      <c r="J13" s="35">
        <v>2189.12</v>
      </c>
      <c r="K13" s="35">
        <v>2639.12</v>
      </c>
      <c r="L13" s="35">
        <v>3089.12</v>
      </c>
    </row>
    <row r="14" spans="1:12" x14ac:dyDescent="0.25">
      <c r="D14" s="80"/>
      <c r="E14" s="44">
        <v>95</v>
      </c>
      <c r="F14" s="35">
        <v>989.11999999999966</v>
      </c>
      <c r="G14" s="35">
        <v>1464.1199999999997</v>
      </c>
      <c r="H14" s="35">
        <v>1939.1199999999997</v>
      </c>
      <c r="I14" s="35">
        <v>2414.12</v>
      </c>
      <c r="J14" s="35">
        <v>2889.12</v>
      </c>
      <c r="K14" s="35">
        <v>3364.12</v>
      </c>
      <c r="L14" s="35">
        <v>3839.12</v>
      </c>
    </row>
    <row r="15" spans="1:12" x14ac:dyDescent="0.25">
      <c r="D15" s="80"/>
      <c r="E15" s="45">
        <v>100</v>
      </c>
      <c r="F15" s="35">
        <v>1589.1199999999997</v>
      </c>
      <c r="G15" s="35">
        <v>2089.12</v>
      </c>
      <c r="H15" s="35">
        <v>2589.12</v>
      </c>
      <c r="I15" s="35">
        <v>3089.12</v>
      </c>
      <c r="J15" s="35">
        <v>3589.12</v>
      </c>
      <c r="K15" s="35">
        <v>4089.12</v>
      </c>
      <c r="L15" s="35">
        <v>4589.12</v>
      </c>
    </row>
    <row r="16" spans="1:12" x14ac:dyDescent="0.25">
      <c r="D16" s="80"/>
      <c r="E16" s="44">
        <v>105</v>
      </c>
      <c r="F16" s="35">
        <v>2189.12</v>
      </c>
      <c r="G16" s="35">
        <v>2714.12</v>
      </c>
      <c r="H16" s="35">
        <v>3239.12</v>
      </c>
      <c r="I16" s="35">
        <v>3764.12</v>
      </c>
      <c r="J16" s="35">
        <v>4289.12</v>
      </c>
      <c r="K16" s="35">
        <v>4814.12</v>
      </c>
      <c r="L16" s="35">
        <v>5339.12</v>
      </c>
    </row>
  </sheetData>
  <mergeCells count="4">
    <mergeCell ref="A1:B1"/>
    <mergeCell ref="D1:L1"/>
    <mergeCell ref="E2:L2"/>
    <mergeCell ref="D4:D16"/>
  </mergeCells>
  <conditionalFormatting sqref="F4:L16">
    <cfRule type="cellIs" dxfId="0" priority="2" operator="lessThan">
      <formula>0</formula>
    </cfRule>
    <cfRule type="cellIs" dxfId="1" priority="1" operator="greaterThan">
      <formula>3000</formula>
    </cfRule>
  </conditionalFormatting>
  <pageMargins left="0.7" right="0.7" top="0.75" bottom="0.75" header="0.3" footer="0.3"/>
  <pageSetup fitToHeight="0" orientation="landscape" r:id="rId1"/>
  <headerFoot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H4" sqref="H4"/>
    </sheetView>
  </sheetViews>
  <sheetFormatPr defaultRowHeight="15" x14ac:dyDescent="0.25"/>
  <cols>
    <col min="1" max="1" width="16.28515625" customWidth="1"/>
    <col min="2" max="6" width="11.42578125" customWidth="1"/>
  </cols>
  <sheetData>
    <row r="1" spans="1:6" ht="26.25" x14ac:dyDescent="0.4">
      <c r="A1" s="75" t="s">
        <v>27</v>
      </c>
      <c r="B1" s="75"/>
      <c r="C1" s="75"/>
      <c r="D1" s="75"/>
      <c r="E1" s="75"/>
      <c r="F1" s="75"/>
    </row>
    <row r="2" spans="1:6" ht="21" x14ac:dyDescent="0.35">
      <c r="A2" s="76" t="s">
        <v>50</v>
      </c>
      <c r="B2" s="76"/>
      <c r="C2" s="76"/>
      <c r="D2" s="76"/>
      <c r="E2" s="76"/>
      <c r="F2" s="76"/>
    </row>
    <row r="4" spans="1:6" ht="30" x14ac:dyDescent="0.25">
      <c r="A4" s="37" t="s">
        <v>38</v>
      </c>
      <c r="B4" s="37"/>
      <c r="C4" s="38" t="s">
        <v>39</v>
      </c>
      <c r="D4" s="38" t="s">
        <v>40</v>
      </c>
      <c r="E4" s="39" t="s">
        <v>41</v>
      </c>
      <c r="F4" s="38" t="s">
        <v>42</v>
      </c>
    </row>
    <row r="5" spans="1:6" x14ac:dyDescent="0.25">
      <c r="A5" s="40" t="s">
        <v>43</v>
      </c>
      <c r="C5" s="49">
        <v>781.25</v>
      </c>
      <c r="D5" s="41">
        <v>32</v>
      </c>
      <c r="E5" s="32">
        <f>C5*D5</f>
        <v>25000</v>
      </c>
      <c r="F5" s="42">
        <v>25000</v>
      </c>
    </row>
    <row r="6" spans="1:6" x14ac:dyDescent="0.25">
      <c r="A6" s="40" t="s">
        <v>44</v>
      </c>
      <c r="C6" s="49">
        <v>250</v>
      </c>
      <c r="D6" s="41">
        <v>50</v>
      </c>
      <c r="E6" s="32">
        <f>C6*D6</f>
        <v>12500</v>
      </c>
      <c r="F6" s="42">
        <v>12500</v>
      </c>
    </row>
    <row r="7" spans="1:6" x14ac:dyDescent="0.25">
      <c r="A7" s="40" t="s">
        <v>45</v>
      </c>
      <c r="C7" s="49">
        <v>100</v>
      </c>
      <c r="D7" s="41">
        <v>42.5</v>
      </c>
      <c r="E7" s="32">
        <f t="shared" ref="E7:E8" si="0">C7*D7</f>
        <v>4250</v>
      </c>
      <c r="F7" s="42">
        <v>4250</v>
      </c>
    </row>
    <row r="8" spans="1:6" x14ac:dyDescent="0.25">
      <c r="A8" s="40" t="s">
        <v>46</v>
      </c>
      <c r="C8" s="49">
        <v>274.63235294117646</v>
      </c>
      <c r="D8" s="41">
        <v>68</v>
      </c>
      <c r="E8" s="32">
        <f t="shared" si="0"/>
        <v>18675</v>
      </c>
      <c r="F8" s="42">
        <v>18675</v>
      </c>
    </row>
  </sheetData>
  <mergeCells count="2">
    <mergeCell ref="A1:F1"/>
    <mergeCell ref="A2:F2"/>
  </mergeCells>
  <pageMargins left="0.7" right="0.7" top="0.75" bottom="0.75" header="0.3" footer="0.3"/>
  <pageSetup fitToHeight="0" orientation="landscape" r:id="rId1"/>
  <headerFooter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F12"/>
  <sheetViews>
    <sheetView showGridLines="0" workbookViewId="0">
      <selection activeCell="H4" sqref="H4"/>
    </sheetView>
  </sheetViews>
  <sheetFormatPr defaultRowHeight="15" outlineLevelRow="1" outlineLevelCol="1" x14ac:dyDescent="0.25"/>
  <cols>
    <col min="2" max="2" width="12" customWidth="1"/>
    <col min="3" max="3" width="6.28515625" customWidth="1"/>
    <col min="4" max="6" width="17.5703125" bestFit="1" customWidth="1" outlineLevel="1"/>
  </cols>
  <sheetData>
    <row r="1" spans="2:6" ht="15.75" thickBot="1" x14ac:dyDescent="0.3"/>
    <row r="2" spans="2:6" ht="15.75" x14ac:dyDescent="0.25">
      <c r="B2" s="54" t="s">
        <v>63</v>
      </c>
      <c r="C2" s="54"/>
      <c r="D2" s="58"/>
      <c r="E2" s="58"/>
      <c r="F2" s="58"/>
    </row>
    <row r="3" spans="2:6" ht="15.75" collapsed="1" x14ac:dyDescent="0.25">
      <c r="B3" s="53"/>
      <c r="C3" s="53"/>
      <c r="D3" s="59" t="s">
        <v>65</v>
      </c>
      <c r="E3" s="59" t="s">
        <v>59</v>
      </c>
      <c r="F3" s="59" t="s">
        <v>61</v>
      </c>
    </row>
    <row r="4" spans="2:6" ht="45" hidden="1" outlineLevel="1" x14ac:dyDescent="0.25">
      <c r="B4" s="56"/>
      <c r="C4" s="56"/>
      <c r="D4" s="50"/>
      <c r="E4" s="61" t="s">
        <v>60</v>
      </c>
      <c r="F4" s="61" t="s">
        <v>62</v>
      </c>
    </row>
    <row r="5" spans="2:6" x14ac:dyDescent="0.25">
      <c r="B5" s="57" t="s">
        <v>64</v>
      </c>
      <c r="C5" s="57"/>
      <c r="D5" s="55"/>
      <c r="E5" s="55"/>
      <c r="F5" s="55"/>
    </row>
    <row r="6" spans="2:6" outlineLevel="1" x14ac:dyDescent="0.25">
      <c r="B6" s="81" t="s">
        <v>70</v>
      </c>
      <c r="C6" s="81"/>
      <c r="D6" s="51">
        <v>20000</v>
      </c>
      <c r="E6" s="60">
        <v>100000</v>
      </c>
      <c r="F6" s="60">
        <v>20000</v>
      </c>
    </row>
    <row r="7" spans="2:6" outlineLevel="1" x14ac:dyDescent="0.25">
      <c r="B7" s="81" t="s">
        <v>71</v>
      </c>
      <c r="C7" s="81" t="s">
        <v>58</v>
      </c>
      <c r="D7" s="51">
        <v>75000</v>
      </c>
      <c r="E7" s="60">
        <v>325000</v>
      </c>
      <c r="F7" s="60">
        <v>75000</v>
      </c>
    </row>
    <row r="8" spans="2:6" x14ac:dyDescent="0.25">
      <c r="B8" s="57" t="s">
        <v>66</v>
      </c>
      <c r="C8" s="57"/>
      <c r="D8" s="55"/>
      <c r="E8" s="55"/>
      <c r="F8" s="55"/>
    </row>
    <row r="9" spans="2:6" ht="15.75" outlineLevel="1" thickBot="1" x14ac:dyDescent="0.3">
      <c r="B9" s="82" t="s">
        <v>14</v>
      </c>
      <c r="C9" s="82"/>
      <c r="D9" s="52">
        <v>74204</v>
      </c>
      <c r="E9" s="52">
        <v>354704</v>
      </c>
      <c r="F9" s="52">
        <v>74204</v>
      </c>
    </row>
    <row r="10" spans="2:6" x14ac:dyDescent="0.25">
      <c r="B10" t="s">
        <v>67</v>
      </c>
    </row>
    <row r="11" spans="2:6" x14ac:dyDescent="0.25">
      <c r="B11" t="s">
        <v>68</v>
      </c>
    </row>
    <row r="12" spans="2:6" x14ac:dyDescent="0.25">
      <c r="B12" t="s">
        <v>69</v>
      </c>
    </row>
  </sheetData>
  <mergeCells count="3">
    <mergeCell ref="B6:C6"/>
    <mergeCell ref="B7:C7"/>
    <mergeCell ref="B9:C9"/>
  </mergeCells>
  <pageMargins left="0.7" right="0.7" top="0.75" bottom="0.75" header="0.3" footer="0.3"/>
  <pageSetup fitToHeight="0" orientation="landscape" r:id="rId1"/>
  <headerFooter>
    <oddFooter>&amp;L&amp;F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workbookViewId="0">
      <selection activeCell="H4" sqref="H4"/>
    </sheetView>
  </sheetViews>
  <sheetFormatPr defaultRowHeight="15" x14ac:dyDescent="0.25"/>
  <cols>
    <col min="1" max="1" width="34.7109375" customWidth="1"/>
    <col min="2" max="4" width="14.7109375" customWidth="1"/>
  </cols>
  <sheetData>
    <row r="1" spans="1:4" x14ac:dyDescent="0.25">
      <c r="A1" s="62" t="s">
        <v>74</v>
      </c>
      <c r="B1" t="s">
        <v>73</v>
      </c>
    </row>
    <row r="2" spans="1:4" ht="21" x14ac:dyDescent="0.35">
      <c r="A2" s="83" t="s">
        <v>75</v>
      </c>
      <c r="B2" s="83"/>
      <c r="C2" s="83"/>
      <c r="D2" s="83"/>
    </row>
    <row r="3" spans="1:4" x14ac:dyDescent="0.25">
      <c r="A3" s="62" t="s">
        <v>76</v>
      </c>
      <c r="B3" t="s">
        <v>16</v>
      </c>
      <c r="C3" t="s">
        <v>77</v>
      </c>
      <c r="D3" t="s">
        <v>14</v>
      </c>
    </row>
    <row r="4" spans="1:4" x14ac:dyDescent="0.25">
      <c r="A4" s="63" t="s">
        <v>59</v>
      </c>
      <c r="B4" s="42">
        <v>425000</v>
      </c>
      <c r="C4" s="64">
        <v>0.15</v>
      </c>
      <c r="D4" s="42">
        <v>354704</v>
      </c>
    </row>
    <row r="5" spans="1:4" x14ac:dyDescent="0.25">
      <c r="A5" s="63" t="s">
        <v>72</v>
      </c>
      <c r="B5" s="42">
        <v>187500</v>
      </c>
      <c r="C5" s="64">
        <v>0.1</v>
      </c>
      <c r="D5" s="42">
        <v>162204</v>
      </c>
    </row>
    <row r="6" spans="1:4" x14ac:dyDescent="0.25">
      <c r="A6" s="63" t="s">
        <v>61</v>
      </c>
      <c r="B6" s="42">
        <v>95000</v>
      </c>
      <c r="C6" s="64">
        <v>7.4999999999999997E-2</v>
      </c>
      <c r="D6" s="42">
        <v>81329</v>
      </c>
    </row>
  </sheetData>
  <mergeCells count="1">
    <mergeCell ref="A2:D2"/>
  </mergeCells>
  <pageMargins left="0.7" right="0.7" top="0.75" bottom="0.75" header="0.3" footer="0.3"/>
  <pageSetup fitToHeight="0" orientation="landscape" r:id="rId2"/>
  <headerFooter>
    <oddFooter>&amp;L&amp;F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workbookViewId="0">
      <selection activeCell="H4" sqref="H4"/>
    </sheetView>
  </sheetViews>
  <sheetFormatPr defaultRowHeight="15" x14ac:dyDescent="0.25"/>
  <cols>
    <col min="1" max="1" width="18.7109375" bestFit="1" customWidth="1"/>
    <col min="2" max="2" width="23.7109375" bestFit="1" customWidth="1"/>
    <col min="3" max="3" width="4.85546875" bestFit="1" customWidth="1"/>
    <col min="4" max="4" width="12.42578125" bestFit="1" customWidth="1"/>
  </cols>
  <sheetData>
    <row r="1" spans="1:4" ht="26.25" x14ac:dyDescent="0.4">
      <c r="A1" s="75" t="s">
        <v>27</v>
      </c>
      <c r="B1" s="75"/>
      <c r="C1" s="75"/>
      <c r="D1" s="75"/>
    </row>
    <row r="2" spans="1:4" ht="21" x14ac:dyDescent="0.35">
      <c r="A2" s="76" t="s">
        <v>51</v>
      </c>
      <c r="B2" s="76"/>
      <c r="C2" s="76"/>
      <c r="D2" s="76"/>
    </row>
    <row r="3" spans="1:4" ht="15.75" x14ac:dyDescent="0.25">
      <c r="A3" s="19" t="s">
        <v>11</v>
      </c>
      <c r="B3" s="20"/>
      <c r="C3" s="20"/>
      <c r="D3" s="21"/>
    </row>
    <row r="4" spans="1:4" ht="15.75" x14ac:dyDescent="0.25">
      <c r="A4" s="23"/>
      <c r="B4" s="20" t="s">
        <v>70</v>
      </c>
      <c r="C4" s="20"/>
      <c r="D4" s="46">
        <v>100000</v>
      </c>
    </row>
    <row r="5" spans="1:4" ht="15.75" x14ac:dyDescent="0.25">
      <c r="A5" s="20"/>
      <c r="B5" s="20" t="s">
        <v>52</v>
      </c>
      <c r="C5" s="20"/>
      <c r="D5" s="25">
        <v>325000</v>
      </c>
    </row>
    <row r="6" spans="1:4" ht="15.75" x14ac:dyDescent="0.25">
      <c r="A6" s="20"/>
      <c r="B6" s="20" t="s">
        <v>16</v>
      </c>
      <c r="C6" s="20"/>
      <c r="D6" s="27">
        <f>SUM(D4:D5)</f>
        <v>425000</v>
      </c>
    </row>
    <row r="7" spans="1:4" ht="15.75" x14ac:dyDescent="0.25">
      <c r="A7" s="19" t="s">
        <v>13</v>
      </c>
      <c r="B7" s="20"/>
      <c r="C7" s="20"/>
      <c r="D7" s="28"/>
    </row>
    <row r="8" spans="1:4" ht="15.75" x14ac:dyDescent="0.25">
      <c r="A8" s="23" t="s">
        <v>17</v>
      </c>
      <c r="B8" s="20"/>
      <c r="C8" s="20"/>
      <c r="D8" s="27"/>
    </row>
    <row r="9" spans="1:4" ht="15.75" x14ac:dyDescent="0.25">
      <c r="A9" s="20"/>
      <c r="B9" s="20" t="s">
        <v>18</v>
      </c>
      <c r="C9" s="20"/>
      <c r="D9" s="27">
        <v>4669</v>
      </c>
    </row>
    <row r="10" spans="1:4" ht="15.75" x14ac:dyDescent="0.25">
      <c r="A10" s="20"/>
      <c r="B10" s="20" t="s">
        <v>19</v>
      </c>
      <c r="C10" s="20"/>
      <c r="D10" s="27">
        <v>427</v>
      </c>
    </row>
    <row r="11" spans="1:4" ht="15.75" x14ac:dyDescent="0.25">
      <c r="A11" s="20"/>
      <c r="B11" s="20" t="s">
        <v>20</v>
      </c>
      <c r="C11" s="20"/>
      <c r="D11" s="29">
        <v>1122</v>
      </c>
    </row>
    <row r="12" spans="1:4" ht="15.75" x14ac:dyDescent="0.25">
      <c r="A12" s="20"/>
      <c r="B12" s="20" t="s">
        <v>21</v>
      </c>
      <c r="C12" s="20"/>
      <c r="D12" s="25">
        <v>328</v>
      </c>
    </row>
    <row r="13" spans="1:4" ht="15.75" x14ac:dyDescent="0.25">
      <c r="A13" s="30" t="s">
        <v>22</v>
      </c>
      <c r="B13" s="20"/>
      <c r="C13" s="20"/>
      <c r="D13" s="27">
        <f>SUM(D9:D12)</f>
        <v>6546</v>
      </c>
    </row>
    <row r="14" spans="1:4" ht="15.75" x14ac:dyDescent="0.25">
      <c r="A14" s="23" t="s">
        <v>23</v>
      </c>
      <c r="B14" s="20"/>
      <c r="C14" s="20"/>
      <c r="D14" s="27"/>
    </row>
    <row r="15" spans="1:4" ht="15.75" x14ac:dyDescent="0.25">
      <c r="A15" s="20"/>
      <c r="B15" s="20" t="s">
        <v>104</v>
      </c>
      <c r="C15" s="31">
        <v>0.15</v>
      </c>
      <c r="D15" s="27">
        <f>D6*C15</f>
        <v>63750</v>
      </c>
    </row>
    <row r="16" spans="1:4" ht="15.75" x14ac:dyDescent="0.25">
      <c r="A16" s="19" t="s">
        <v>26</v>
      </c>
      <c r="B16" s="20"/>
      <c r="C16" s="20"/>
      <c r="D16" s="27">
        <f>D13+D15</f>
        <v>70296</v>
      </c>
    </row>
    <row r="17" spans="1:4" ht="15.75" x14ac:dyDescent="0.25">
      <c r="A17" s="19" t="s">
        <v>14</v>
      </c>
      <c r="B17" s="20"/>
      <c r="C17" s="20"/>
      <c r="D17" s="27">
        <f>D6-D16</f>
        <v>354704</v>
      </c>
    </row>
  </sheetData>
  <scenarios current="0" show="0" sqref="D6 C15 D17">
    <scenario name="Best-case Scenario" locked="1" count="3" user="Your Office" comment="Created by Your Office on 5/13/2015_x000a_Modified by Your Office on 5/13/2015">
      <inputCells r="D4" val="100000" numFmtId="165"/>
      <inputCells r="D5" val="325000" numFmtId="165"/>
      <inputCells r="C15" val="0.15" numFmtId="9"/>
    </scenario>
    <scenario name="Worst-case Scenario" locked="1" count="3" user="Your Office" comment="Created by Your Office on 5/13/2015_x000a_Modified by Your Office on 5/13/2015">
      <inputCells r="D4" val="20000" numFmtId="165"/>
      <inputCells r="D5" val="75000" numFmtId="165"/>
      <inputCells r="C15" val="0.075" numFmtId="9"/>
    </scenario>
    <scenario name="Most-likely Scenario" locked="1" count="3" user="Your Office" comment="Created by Your Office on 5/13/2015">
      <inputCells r="D4" val="25000" numFmtId="165"/>
      <inputCells r="D5" val="162500" numFmtId="165"/>
      <inputCells r="C15" val="0.1" numFmtId="9"/>
    </scenario>
  </scenarios>
  <mergeCells count="2">
    <mergeCell ref="A1:D1"/>
    <mergeCell ref="A2:D2"/>
  </mergeCells>
  <pageMargins left="0.7" right="0.7" top="0.75" bottom="0.75" header="0.3" footer="0.3"/>
  <pageSetup fitToHeight="0" orientation="landscape" r:id="rId1"/>
  <headerFooter>
    <oddFooter>&amp;L&amp;F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workbookViewId="0">
      <selection activeCell="H4" sqref="H4"/>
    </sheetView>
  </sheetViews>
  <sheetFormatPr defaultRowHeight="15" x14ac:dyDescent="0.25"/>
  <cols>
    <col min="1" max="1" width="2.28515625" customWidth="1"/>
    <col min="2" max="2" width="12.7109375" customWidth="1"/>
    <col min="3" max="3" width="18" customWidth="1"/>
    <col min="4" max="4" width="13.7109375" bestFit="1" customWidth="1"/>
    <col min="5" max="5" width="10.85546875" bestFit="1" customWidth="1"/>
    <col min="6" max="6" width="11.42578125" customWidth="1"/>
    <col min="7" max="7" width="5.42578125" customWidth="1"/>
  </cols>
  <sheetData>
    <row r="1" spans="1:5" x14ac:dyDescent="0.25">
      <c r="A1" s="65" t="s">
        <v>78</v>
      </c>
    </row>
    <row r="2" spans="1:5" x14ac:dyDescent="0.25">
      <c r="A2" s="65" t="s">
        <v>105</v>
      </c>
    </row>
    <row r="3" spans="1:5" x14ac:dyDescent="0.25">
      <c r="A3" s="65" t="s">
        <v>117</v>
      </c>
    </row>
    <row r="4" spans="1:5" x14ac:dyDescent="0.25">
      <c r="A4" s="65" t="s">
        <v>79</v>
      </c>
    </row>
    <row r="5" spans="1:5" x14ac:dyDescent="0.25">
      <c r="A5" s="65" t="s">
        <v>80</v>
      </c>
    </row>
    <row r="6" spans="1:5" x14ac:dyDescent="0.25">
      <c r="A6" s="65"/>
      <c r="B6" t="s">
        <v>81</v>
      </c>
    </row>
    <row r="7" spans="1:5" x14ac:dyDescent="0.25">
      <c r="A7" s="65"/>
      <c r="B7" t="s">
        <v>109</v>
      </c>
    </row>
    <row r="8" spans="1:5" x14ac:dyDescent="0.25">
      <c r="A8" s="65"/>
      <c r="B8" t="s">
        <v>110</v>
      </c>
    </row>
    <row r="9" spans="1:5" x14ac:dyDescent="0.25">
      <c r="A9" s="65" t="s">
        <v>82</v>
      </c>
    </row>
    <row r="10" spans="1:5" x14ac:dyDescent="0.25">
      <c r="B10" t="s">
        <v>83</v>
      </c>
    </row>
    <row r="11" spans="1:5" x14ac:dyDescent="0.25">
      <c r="B11" t="s">
        <v>84</v>
      </c>
    </row>
    <row r="12" spans="1:5" x14ac:dyDescent="0.25">
      <c r="B12" t="s">
        <v>85</v>
      </c>
    </row>
    <row r="14" spans="1:5" ht="15.75" thickBot="1" x14ac:dyDescent="0.3">
      <c r="A14" t="s">
        <v>86</v>
      </c>
    </row>
    <row r="15" spans="1:5" ht="15.75" thickBot="1" x14ac:dyDescent="0.3">
      <c r="B15" s="71" t="s">
        <v>87</v>
      </c>
      <c r="C15" s="71" t="s">
        <v>88</v>
      </c>
      <c r="D15" s="71" t="s">
        <v>89</v>
      </c>
      <c r="E15" s="71" t="s">
        <v>90</v>
      </c>
    </row>
    <row r="16" spans="1:5" ht="15.75" thickBot="1" x14ac:dyDescent="0.3">
      <c r="B16" s="66" t="s">
        <v>106</v>
      </c>
      <c r="C16" s="66" t="s">
        <v>14</v>
      </c>
      <c r="D16" s="68">
        <v>-1707.5</v>
      </c>
      <c r="E16" s="68">
        <v>8032.9</v>
      </c>
    </row>
    <row r="19" spans="1:7" ht="15.75" thickBot="1" x14ac:dyDescent="0.3">
      <c r="A19" t="s">
        <v>91</v>
      </c>
    </row>
    <row r="20" spans="1:7" ht="15.75" thickBot="1" x14ac:dyDescent="0.3">
      <c r="B20" s="71" t="s">
        <v>87</v>
      </c>
      <c r="C20" s="71" t="s">
        <v>88</v>
      </c>
      <c r="D20" s="71" t="s">
        <v>89</v>
      </c>
      <c r="E20" s="71" t="s">
        <v>90</v>
      </c>
      <c r="F20" s="71" t="s">
        <v>92</v>
      </c>
    </row>
    <row r="21" spans="1:7" x14ac:dyDescent="0.25">
      <c r="B21" s="67" t="s">
        <v>57</v>
      </c>
      <c r="C21" s="67" t="s">
        <v>15</v>
      </c>
      <c r="D21" s="69">
        <v>1</v>
      </c>
      <c r="E21" s="69">
        <v>14</v>
      </c>
      <c r="F21" s="67" t="s">
        <v>92</v>
      </c>
    </row>
    <row r="22" spans="1:7" ht="15.75" thickBot="1" x14ac:dyDescent="0.3">
      <c r="B22" s="66" t="s">
        <v>58</v>
      </c>
      <c r="C22" s="66" t="s">
        <v>56</v>
      </c>
      <c r="D22" s="72">
        <v>1</v>
      </c>
      <c r="E22" s="72">
        <v>4</v>
      </c>
      <c r="F22" s="66" t="s">
        <v>92</v>
      </c>
    </row>
    <row r="25" spans="1:7" ht="15.75" thickBot="1" x14ac:dyDescent="0.3">
      <c r="A25" t="s">
        <v>93</v>
      </c>
    </row>
    <row r="26" spans="1:7" ht="15.75" thickBot="1" x14ac:dyDescent="0.3">
      <c r="B26" s="71" t="s">
        <v>87</v>
      </c>
      <c r="C26" s="71" t="s">
        <v>88</v>
      </c>
      <c r="D26" s="71" t="s">
        <v>94</v>
      </c>
      <c r="E26" s="71" t="s">
        <v>95</v>
      </c>
      <c r="F26" s="71" t="s">
        <v>96</v>
      </c>
      <c r="G26" s="71" t="s">
        <v>97</v>
      </c>
    </row>
    <row r="27" spans="1:7" x14ac:dyDescent="0.25">
      <c r="B27" s="67" t="s">
        <v>57</v>
      </c>
      <c r="C27" s="67" t="s">
        <v>15</v>
      </c>
      <c r="D27" s="69">
        <v>14</v>
      </c>
      <c r="E27" s="67" t="s">
        <v>98</v>
      </c>
      <c r="F27" s="67" t="s">
        <v>99</v>
      </c>
      <c r="G27" s="67">
        <v>0</v>
      </c>
    </row>
    <row r="28" spans="1:7" x14ac:dyDescent="0.25">
      <c r="B28" s="67" t="s">
        <v>57</v>
      </c>
      <c r="C28" s="67" t="s">
        <v>15</v>
      </c>
      <c r="D28" s="69">
        <v>14</v>
      </c>
      <c r="E28" s="67" t="s">
        <v>100</v>
      </c>
      <c r="F28" s="67" t="s">
        <v>101</v>
      </c>
      <c r="G28" s="69">
        <v>7</v>
      </c>
    </row>
    <row r="29" spans="1:7" x14ac:dyDescent="0.25">
      <c r="B29" s="67" t="s">
        <v>58</v>
      </c>
      <c r="C29" s="67" t="s">
        <v>56</v>
      </c>
      <c r="D29" s="70">
        <v>4</v>
      </c>
      <c r="E29" s="67" t="s">
        <v>107</v>
      </c>
      <c r="F29" s="67" t="s">
        <v>99</v>
      </c>
      <c r="G29" s="67">
        <v>0</v>
      </c>
    </row>
    <row r="30" spans="1:7" x14ac:dyDescent="0.25">
      <c r="B30" s="67" t="s">
        <v>102</v>
      </c>
      <c r="C30" s="67"/>
      <c r="D30" s="67"/>
      <c r="E30" s="67"/>
      <c r="F30" s="67"/>
      <c r="G30" s="67"/>
    </row>
    <row r="31" spans="1:7" ht="15.75" thickBot="1" x14ac:dyDescent="0.3">
      <c r="B31" s="66" t="s">
        <v>108</v>
      </c>
      <c r="C31" s="66"/>
      <c r="D31" s="66"/>
      <c r="E31" s="66"/>
      <c r="F31" s="66"/>
      <c r="G31" s="66"/>
    </row>
  </sheetData>
  <pageMargins left="0.7" right="0.7" top="0.75" bottom="0.75" header="0.3" footer="0.3"/>
  <pageSetup fitToHeight="0" orientation="landscape" r:id="rId1"/>
  <headerFooter>
    <oddFooter>&amp;L&amp;F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workbookViewId="0">
      <selection activeCell="H4" sqref="H4"/>
    </sheetView>
  </sheetViews>
  <sheetFormatPr defaultRowHeight="15" x14ac:dyDescent="0.25"/>
  <cols>
    <col min="1" max="1" width="2.28515625" customWidth="1"/>
    <col min="2" max="2" width="12.7109375" customWidth="1"/>
    <col min="3" max="3" width="18" customWidth="1"/>
    <col min="4" max="4" width="13.7109375" bestFit="1" customWidth="1"/>
    <col min="5" max="5" width="10.85546875" bestFit="1" customWidth="1"/>
    <col min="6" max="6" width="11.42578125" customWidth="1"/>
    <col min="7" max="7" width="5.42578125" customWidth="1"/>
  </cols>
  <sheetData>
    <row r="1" spans="1:5" x14ac:dyDescent="0.25">
      <c r="A1" s="65" t="s">
        <v>78</v>
      </c>
    </row>
    <row r="2" spans="1:5" x14ac:dyDescent="0.25">
      <c r="A2" s="65" t="s">
        <v>105</v>
      </c>
    </row>
    <row r="3" spans="1:5" x14ac:dyDescent="0.25">
      <c r="A3" s="65" t="s">
        <v>118</v>
      </c>
    </row>
    <row r="4" spans="1:5" x14ac:dyDescent="0.25">
      <c r="A4" s="65" t="s">
        <v>79</v>
      </c>
    </row>
    <row r="5" spans="1:5" x14ac:dyDescent="0.25">
      <c r="A5" s="65" t="s">
        <v>80</v>
      </c>
    </row>
    <row r="6" spans="1:5" x14ac:dyDescent="0.25">
      <c r="A6" s="65"/>
      <c r="B6" t="s">
        <v>81</v>
      </c>
    </row>
    <row r="7" spans="1:5" x14ac:dyDescent="0.25">
      <c r="A7" s="65"/>
      <c r="B7" t="s">
        <v>111</v>
      </c>
    </row>
    <row r="8" spans="1:5" x14ac:dyDescent="0.25">
      <c r="A8" s="65"/>
      <c r="B8" t="s">
        <v>110</v>
      </c>
    </row>
    <row r="9" spans="1:5" x14ac:dyDescent="0.25">
      <c r="A9" s="65" t="s">
        <v>82</v>
      </c>
    </row>
    <row r="10" spans="1:5" x14ac:dyDescent="0.25">
      <c r="B10" t="s">
        <v>83</v>
      </c>
    </row>
    <row r="11" spans="1:5" x14ac:dyDescent="0.25">
      <c r="B11" t="s">
        <v>84</v>
      </c>
    </row>
    <row r="12" spans="1:5" x14ac:dyDescent="0.25">
      <c r="B12" t="s">
        <v>85</v>
      </c>
    </row>
    <row r="14" spans="1:5" ht="15.75" thickBot="1" x14ac:dyDescent="0.3">
      <c r="A14" t="s">
        <v>86</v>
      </c>
    </row>
    <row r="15" spans="1:5" ht="15.75" thickBot="1" x14ac:dyDescent="0.3">
      <c r="B15" s="71" t="s">
        <v>87</v>
      </c>
      <c r="C15" s="71" t="s">
        <v>88</v>
      </c>
      <c r="D15" s="71" t="s">
        <v>89</v>
      </c>
      <c r="E15" s="71" t="s">
        <v>90</v>
      </c>
    </row>
    <row r="16" spans="1:5" ht="15.75" thickBot="1" x14ac:dyDescent="0.3">
      <c r="B16" s="66" t="s">
        <v>106</v>
      </c>
      <c r="C16" s="66" t="s">
        <v>14</v>
      </c>
      <c r="D16" s="68">
        <v>-1707.5</v>
      </c>
      <c r="E16" s="68">
        <v>29278</v>
      </c>
    </row>
    <row r="19" spans="1:7" ht="15.75" thickBot="1" x14ac:dyDescent="0.3">
      <c r="A19" t="s">
        <v>91</v>
      </c>
    </row>
    <row r="20" spans="1:7" ht="15.75" thickBot="1" x14ac:dyDescent="0.3">
      <c r="B20" s="71" t="s">
        <v>87</v>
      </c>
      <c r="C20" s="71" t="s">
        <v>88</v>
      </c>
      <c r="D20" s="71" t="s">
        <v>89</v>
      </c>
      <c r="E20" s="71" t="s">
        <v>90</v>
      </c>
      <c r="F20" s="71" t="s">
        <v>92</v>
      </c>
    </row>
    <row r="21" spans="1:7" x14ac:dyDescent="0.25">
      <c r="B21" s="67" t="s">
        <v>57</v>
      </c>
      <c r="C21" s="67" t="s">
        <v>15</v>
      </c>
      <c r="D21" s="69">
        <v>1</v>
      </c>
      <c r="E21" s="69">
        <v>25</v>
      </c>
      <c r="F21" s="67" t="s">
        <v>92</v>
      </c>
    </row>
    <row r="22" spans="1:7" ht="15.75" thickBot="1" x14ac:dyDescent="0.3">
      <c r="B22" s="66" t="s">
        <v>58</v>
      </c>
      <c r="C22" s="66" t="s">
        <v>56</v>
      </c>
      <c r="D22" s="72">
        <v>1</v>
      </c>
      <c r="E22" s="72">
        <v>7</v>
      </c>
      <c r="F22" s="66" t="s">
        <v>92</v>
      </c>
    </row>
    <row r="25" spans="1:7" ht="15.75" thickBot="1" x14ac:dyDescent="0.3">
      <c r="A25" t="s">
        <v>93</v>
      </c>
    </row>
    <row r="26" spans="1:7" ht="15.75" thickBot="1" x14ac:dyDescent="0.3">
      <c r="B26" s="71" t="s">
        <v>87</v>
      </c>
      <c r="C26" s="71" t="s">
        <v>88</v>
      </c>
      <c r="D26" s="71" t="s">
        <v>94</v>
      </c>
      <c r="E26" s="71" t="s">
        <v>95</v>
      </c>
      <c r="F26" s="71" t="s">
        <v>96</v>
      </c>
      <c r="G26" s="71" t="s">
        <v>97</v>
      </c>
    </row>
    <row r="27" spans="1:7" x14ac:dyDescent="0.25">
      <c r="B27" s="67" t="s">
        <v>57</v>
      </c>
      <c r="C27" s="67" t="s">
        <v>15</v>
      </c>
      <c r="D27" s="69">
        <v>25</v>
      </c>
      <c r="E27" s="67" t="s">
        <v>112</v>
      </c>
      <c r="F27" s="67" t="s">
        <v>99</v>
      </c>
      <c r="G27" s="67">
        <v>0</v>
      </c>
    </row>
    <row r="28" spans="1:7" x14ac:dyDescent="0.25">
      <c r="B28" s="67" t="s">
        <v>57</v>
      </c>
      <c r="C28" s="67" t="s">
        <v>15</v>
      </c>
      <c r="D28" s="69">
        <v>25</v>
      </c>
      <c r="E28" s="67" t="s">
        <v>100</v>
      </c>
      <c r="F28" s="67" t="s">
        <v>101</v>
      </c>
      <c r="G28" s="69">
        <v>18</v>
      </c>
    </row>
    <row r="29" spans="1:7" x14ac:dyDescent="0.25">
      <c r="B29" s="67" t="s">
        <v>58</v>
      </c>
      <c r="C29" s="67" t="s">
        <v>56</v>
      </c>
      <c r="D29" s="70">
        <v>7</v>
      </c>
      <c r="E29" s="67" t="s">
        <v>113</v>
      </c>
      <c r="F29" s="67" t="s">
        <v>99</v>
      </c>
      <c r="G29" s="67">
        <v>0</v>
      </c>
    </row>
    <row r="30" spans="1:7" x14ac:dyDescent="0.25">
      <c r="B30" s="67" t="s">
        <v>58</v>
      </c>
      <c r="C30" s="67" t="s">
        <v>56</v>
      </c>
      <c r="D30" s="70">
        <v>7</v>
      </c>
      <c r="E30" s="67" t="s">
        <v>114</v>
      </c>
      <c r="F30" s="67" t="s">
        <v>101</v>
      </c>
      <c r="G30" s="70">
        <v>3</v>
      </c>
    </row>
    <row r="31" spans="1:7" x14ac:dyDescent="0.25">
      <c r="B31" s="67" t="s">
        <v>102</v>
      </c>
      <c r="C31" s="67"/>
      <c r="D31" s="67"/>
      <c r="E31" s="67"/>
      <c r="F31" s="67"/>
      <c r="G31" s="67"/>
    </row>
    <row r="32" spans="1:7" ht="15.75" thickBot="1" x14ac:dyDescent="0.3">
      <c r="B32" s="66" t="s">
        <v>108</v>
      </c>
      <c r="C32" s="66"/>
      <c r="D32" s="66"/>
      <c r="E32" s="66"/>
      <c r="F32" s="66"/>
      <c r="G32" s="66"/>
    </row>
  </sheetData>
  <pageMargins left="0.7" right="0.7" top="0.75" bottom="0.75" header="0.3" footer="0.3"/>
  <pageSetup fitToHeight="0" orientation="landscape" r:id="rId1"/>
  <headerFooter>
    <oddFooter>&amp;L&amp;F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workbookViewId="0">
      <selection activeCell="B12" sqref="B12"/>
    </sheetView>
  </sheetViews>
  <sheetFormatPr defaultRowHeight="15" x14ac:dyDescent="0.25"/>
  <cols>
    <col min="1" max="1" width="21.85546875" bestFit="1" customWidth="1"/>
    <col min="2" max="2" width="31.28515625" bestFit="1" customWidth="1"/>
    <col min="3" max="3" width="6.140625" bestFit="1" customWidth="1"/>
    <col min="4" max="4" width="12.85546875" customWidth="1"/>
  </cols>
  <sheetData>
    <row r="1" spans="1:4" ht="26.25" x14ac:dyDescent="0.4">
      <c r="A1" s="75" t="s">
        <v>27</v>
      </c>
      <c r="B1" s="75"/>
      <c r="C1" s="75"/>
      <c r="D1" s="75"/>
    </row>
    <row r="2" spans="1:4" ht="21" x14ac:dyDescent="0.35">
      <c r="A2" s="76" t="s">
        <v>55</v>
      </c>
      <c r="B2" s="76"/>
      <c r="C2" s="76"/>
      <c r="D2" s="76"/>
    </row>
    <row r="3" spans="1:4" ht="15.75" x14ac:dyDescent="0.25">
      <c r="A3" s="19" t="s">
        <v>53</v>
      </c>
      <c r="B3" s="20"/>
      <c r="C3" s="20"/>
      <c r="D3" s="21"/>
    </row>
    <row r="4" spans="1:4" ht="15.75" x14ac:dyDescent="0.25">
      <c r="B4" s="20" t="s">
        <v>15</v>
      </c>
      <c r="C4" s="20"/>
      <c r="D4" s="24">
        <v>1</v>
      </c>
    </row>
    <row r="5" spans="1:4" ht="15.75" x14ac:dyDescent="0.25">
      <c r="B5" s="20" t="s">
        <v>56</v>
      </c>
      <c r="C5" s="20"/>
      <c r="D5" s="47">
        <v>1</v>
      </c>
    </row>
    <row r="6" spans="1:4" ht="15.75" x14ac:dyDescent="0.25">
      <c r="A6" s="19" t="s">
        <v>11</v>
      </c>
      <c r="B6" s="20"/>
      <c r="C6" s="20"/>
      <c r="D6" s="21"/>
    </row>
    <row r="7" spans="1:4" ht="15.75" x14ac:dyDescent="0.25">
      <c r="A7" s="20"/>
      <c r="B7" s="20" t="s">
        <v>47</v>
      </c>
      <c r="C7" s="20"/>
      <c r="D7" s="25">
        <v>185</v>
      </c>
    </row>
    <row r="8" spans="1:4" ht="15.75" x14ac:dyDescent="0.25">
      <c r="A8" s="20"/>
      <c r="B8" s="20" t="s">
        <v>16</v>
      </c>
      <c r="C8" s="20"/>
      <c r="D8" s="27">
        <f>D7*D5*D4</f>
        <v>185</v>
      </c>
    </row>
    <row r="9" spans="1:4" ht="15.75" x14ac:dyDescent="0.25">
      <c r="A9" s="19" t="s">
        <v>13</v>
      </c>
      <c r="B9" s="20"/>
      <c r="C9" s="20"/>
      <c r="D9" s="28"/>
    </row>
    <row r="10" spans="1:4" ht="15.75" x14ac:dyDescent="0.25">
      <c r="A10" s="23" t="s">
        <v>17</v>
      </c>
      <c r="B10" s="20"/>
      <c r="C10" s="20"/>
      <c r="D10" s="27"/>
    </row>
    <row r="11" spans="1:4" ht="15.75" x14ac:dyDescent="0.25">
      <c r="A11" s="20"/>
      <c r="B11" s="20" t="s">
        <v>19</v>
      </c>
      <c r="C11" s="20"/>
      <c r="D11" s="27">
        <v>427</v>
      </c>
    </row>
    <row r="12" spans="1:4" ht="15.75" x14ac:dyDescent="0.25">
      <c r="A12" s="20"/>
      <c r="B12" s="20" t="s">
        <v>20</v>
      </c>
      <c r="C12" s="20"/>
      <c r="D12" s="29">
        <v>1122</v>
      </c>
    </row>
    <row r="13" spans="1:4" ht="15.75" x14ac:dyDescent="0.25">
      <c r="A13" s="20"/>
      <c r="B13" s="20" t="s">
        <v>21</v>
      </c>
      <c r="C13" s="20"/>
      <c r="D13" s="25">
        <v>328</v>
      </c>
    </row>
    <row r="14" spans="1:4" ht="15.75" x14ac:dyDescent="0.25">
      <c r="A14" s="30" t="s">
        <v>22</v>
      </c>
      <c r="B14" s="20"/>
      <c r="C14" s="20"/>
      <c r="D14" s="27">
        <f>SUM(D11:D13)</f>
        <v>1877</v>
      </c>
    </row>
    <row r="15" spans="1:4" ht="15.75" x14ac:dyDescent="0.25">
      <c r="A15" s="23" t="s">
        <v>23</v>
      </c>
      <c r="B15" s="20"/>
      <c r="C15" s="20"/>
      <c r="D15" s="27"/>
    </row>
    <row r="16" spans="1:4" ht="15.75" x14ac:dyDescent="0.25">
      <c r="A16" s="20"/>
      <c r="B16" s="20" t="s">
        <v>30</v>
      </c>
      <c r="C16" s="31">
        <v>0.03</v>
      </c>
      <c r="D16" s="27">
        <f>D8*C16</f>
        <v>5.55</v>
      </c>
    </row>
    <row r="17" spans="1:4" ht="15.75" x14ac:dyDescent="0.25">
      <c r="A17" s="20"/>
      <c r="B17" s="20" t="s">
        <v>24</v>
      </c>
      <c r="C17" s="28">
        <v>9.9499999999999993</v>
      </c>
      <c r="D17" s="25">
        <f>C17*D4</f>
        <v>9.9499999999999993</v>
      </c>
    </row>
    <row r="18" spans="1:4" ht="15.75" x14ac:dyDescent="0.25">
      <c r="A18" s="30" t="s">
        <v>25</v>
      </c>
      <c r="B18" s="20"/>
      <c r="C18" s="20"/>
      <c r="D18" s="27">
        <f>D16+D17</f>
        <v>15.5</v>
      </c>
    </row>
    <row r="19" spans="1:4" ht="15.75" x14ac:dyDescent="0.25">
      <c r="A19" s="19" t="s">
        <v>26</v>
      </c>
      <c r="B19" s="20"/>
      <c r="C19" s="20"/>
      <c r="D19" s="27">
        <f>D14+D18</f>
        <v>1892.5</v>
      </c>
    </row>
    <row r="20" spans="1:4" ht="15.75" x14ac:dyDescent="0.25">
      <c r="A20" s="19" t="s">
        <v>14</v>
      </c>
      <c r="B20" s="20"/>
      <c r="C20" s="20"/>
      <c r="D20" s="27">
        <f>D8-D19</f>
        <v>-1707.5</v>
      </c>
    </row>
    <row r="22" spans="1:4" ht="21" x14ac:dyDescent="0.35">
      <c r="A22" s="76" t="s">
        <v>54</v>
      </c>
      <c r="B22" s="76"/>
      <c r="C22" s="76"/>
      <c r="D22" s="76"/>
    </row>
    <row r="23" spans="1:4" x14ac:dyDescent="0.25">
      <c r="A23" s="35">
        <f>MAX($D$20)</f>
        <v>-1707.5</v>
      </c>
      <c r="B23" s="35">
        <f>MAX($D$20)</f>
        <v>-1707.5</v>
      </c>
    </row>
    <row r="24" spans="1:4" x14ac:dyDescent="0.25">
      <c r="A24">
        <f>COUNT($D$4:$D$5)</f>
        <v>2</v>
      </c>
      <c r="B24">
        <f>COUNT($D$4:$D$5)</f>
        <v>2</v>
      </c>
    </row>
    <row r="25" spans="1:4" x14ac:dyDescent="0.25">
      <c r="A25" t="b">
        <f>$D$5&lt;=4</f>
        <v>1</v>
      </c>
      <c r="B25" t="b">
        <f>$D$4&lt;=25</f>
        <v>1</v>
      </c>
    </row>
    <row r="26" spans="1:4" x14ac:dyDescent="0.25">
      <c r="A26" t="b">
        <f>$D$5=INT($D$5)</f>
        <v>1</v>
      </c>
      <c r="B26" t="b">
        <f>$D$4&gt;=7</f>
        <v>0</v>
      </c>
    </row>
    <row r="27" spans="1:4" x14ac:dyDescent="0.25">
      <c r="A27" t="b">
        <f>$D$4=INT($D$4)</f>
        <v>1</v>
      </c>
      <c r="B27" t="b">
        <f>$D$4=INT($D$4)</f>
        <v>1</v>
      </c>
    </row>
    <row r="28" spans="1:4" x14ac:dyDescent="0.25">
      <c r="A28" t="b">
        <f>$D$4&lt;=14</f>
        <v>1</v>
      </c>
      <c r="B28" t="b">
        <f>$D$5&lt;=7</f>
        <v>1</v>
      </c>
    </row>
    <row r="29" spans="1:4" x14ac:dyDescent="0.25">
      <c r="A29" t="b">
        <f>$D$4&gt;=7</f>
        <v>0</v>
      </c>
      <c r="B29" t="b">
        <f>$D$5=INT($D$5)</f>
        <v>1</v>
      </c>
    </row>
    <row r="30" spans="1:4" x14ac:dyDescent="0.25">
      <c r="A30">
        <f>{32767,32767,0.000001,0.01,FALSE,FALSE,FALSE,1,2,1,0.0001,TRUE}</f>
        <v>32767</v>
      </c>
      <c r="B30" t="b">
        <f>$D$5&gt;=4</f>
        <v>0</v>
      </c>
    </row>
    <row r="31" spans="1:4" x14ac:dyDescent="0.25">
      <c r="A31">
        <f>{0,0,1,100,0,TRUE,FALSE,0.075,0,0,FALSE,30}</f>
        <v>0</v>
      </c>
      <c r="B31">
        <f>{32767,32767,0.000001,0.01,FALSE,FALSE,FALSE,1,2,1,0.0001,TRUE}</f>
        <v>32767</v>
      </c>
    </row>
    <row r="32" spans="1:4" x14ac:dyDescent="0.25">
      <c r="B32">
        <f>{0,0,1,100,0,TRUE,FALSE,0.075,0,0,FALSE,30}</f>
        <v>0</v>
      </c>
    </row>
  </sheetData>
  <mergeCells count="3">
    <mergeCell ref="A1:D1"/>
    <mergeCell ref="A2:D2"/>
    <mergeCell ref="A22:D22"/>
  </mergeCells>
  <conditionalFormatting sqref="D20">
    <cfRule type="cellIs" dxfId="3" priority="1" operator="greaterThan">
      <formula>0</formula>
    </cfRule>
    <cfRule type="cellIs" dxfId="2" priority="2" operator="lessThan">
      <formula>0</formula>
    </cfRule>
  </conditionalFormatting>
  <pageMargins left="0.7" right="0.7" top="0.75" bottom="0.75" header="0.3" footer="0.3"/>
  <pageSetup scale="99" orientation="landscape" r:id="rId1"/>
  <headerFooter>
    <oddFooter>&amp;L&amp;F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26"/>
  <sheetViews>
    <sheetView zoomScaleNormal="100" workbookViewId="0">
      <selection activeCell="H4" sqref="H4"/>
    </sheetView>
  </sheetViews>
  <sheetFormatPr defaultColWidth="9.140625" defaultRowHeight="15" x14ac:dyDescent="0.25"/>
  <cols>
    <col min="1" max="1" width="11.42578125" style="18" customWidth="1"/>
    <col min="2" max="2" width="25.7109375" style="18" customWidth="1"/>
    <col min="3" max="4" width="50.7109375" style="3" customWidth="1"/>
    <col min="5" max="5" width="2.28515625" style="3" customWidth="1"/>
    <col min="6" max="16384" width="9.140625" style="3"/>
  </cols>
  <sheetData>
    <row r="1" spans="1:4" ht="15" customHeight="1" x14ac:dyDescent="0.3">
      <c r="A1" s="1"/>
      <c r="B1" s="1"/>
      <c r="C1" s="2"/>
      <c r="D1" s="2"/>
    </row>
    <row r="2" spans="1:4" ht="15" customHeight="1" x14ac:dyDescent="0.3">
      <c r="A2" s="1"/>
      <c r="B2" s="1"/>
      <c r="C2" s="4"/>
      <c r="D2" s="4"/>
    </row>
    <row r="3" spans="1:4" ht="15" customHeight="1" x14ac:dyDescent="0.3">
      <c r="A3" s="1"/>
      <c r="B3" s="1"/>
      <c r="C3" s="4"/>
      <c r="D3" s="4"/>
    </row>
    <row r="4" spans="1:4" ht="15" customHeight="1" x14ac:dyDescent="0.3">
      <c r="A4" s="1"/>
      <c r="B4" s="1"/>
      <c r="C4" s="4"/>
      <c r="D4" s="4"/>
    </row>
    <row r="5" spans="1:4" x14ac:dyDescent="0.25">
      <c r="A5" s="5" t="s">
        <v>0</v>
      </c>
      <c r="B5" s="5" t="s">
        <v>1</v>
      </c>
      <c r="C5" s="6" t="s">
        <v>2</v>
      </c>
      <c r="D5" s="5" t="s">
        <v>3</v>
      </c>
    </row>
    <row r="6" spans="1:4" x14ac:dyDescent="0.25">
      <c r="A6" s="73" t="s">
        <v>115</v>
      </c>
      <c r="B6" s="8" t="s">
        <v>7</v>
      </c>
      <c r="C6" s="9"/>
      <c r="D6" s="10" t="s">
        <v>116</v>
      </c>
    </row>
    <row r="7" spans="1:4" x14ac:dyDescent="0.25">
      <c r="A7" s="5" t="s">
        <v>4</v>
      </c>
      <c r="B7" s="5" t="s">
        <v>1</v>
      </c>
      <c r="C7" s="6" t="s">
        <v>5</v>
      </c>
      <c r="D7" s="5" t="s">
        <v>6</v>
      </c>
    </row>
    <row r="8" spans="1:4" x14ac:dyDescent="0.25">
      <c r="A8" s="7"/>
      <c r="B8" s="8"/>
      <c r="C8" s="11"/>
      <c r="D8" s="9"/>
    </row>
    <row r="9" spans="1:4" x14ac:dyDescent="0.25">
      <c r="A9" s="7"/>
      <c r="B9" s="8"/>
      <c r="C9" s="11"/>
      <c r="D9" s="9"/>
    </row>
    <row r="10" spans="1:4" x14ac:dyDescent="0.25">
      <c r="A10" s="7"/>
      <c r="B10" s="8"/>
      <c r="C10" s="11"/>
      <c r="D10" s="9"/>
    </row>
    <row r="11" spans="1:4" x14ac:dyDescent="0.25">
      <c r="A11" s="7"/>
      <c r="B11" s="8"/>
      <c r="C11" s="11"/>
      <c r="D11" s="9"/>
    </row>
    <row r="12" spans="1:4" x14ac:dyDescent="0.25">
      <c r="A12" s="7"/>
      <c r="B12" s="8"/>
      <c r="C12" s="11"/>
      <c r="D12" s="9"/>
    </row>
    <row r="13" spans="1:4" x14ac:dyDescent="0.25">
      <c r="A13" s="7"/>
      <c r="B13" s="8"/>
      <c r="C13" s="11"/>
      <c r="D13" s="9"/>
    </row>
    <row r="14" spans="1:4" x14ac:dyDescent="0.25">
      <c r="A14" s="7"/>
      <c r="B14" s="8"/>
      <c r="C14" s="11"/>
      <c r="D14" s="9"/>
    </row>
    <row r="15" spans="1:4" x14ac:dyDescent="0.25">
      <c r="A15" s="7"/>
      <c r="B15" s="8"/>
      <c r="C15" s="11"/>
      <c r="D15" s="9"/>
    </row>
    <row r="16" spans="1:4" x14ac:dyDescent="0.25">
      <c r="A16" s="7"/>
      <c r="B16" s="8"/>
      <c r="C16" s="11"/>
      <c r="D16" s="9"/>
    </row>
    <row r="17" spans="1:4" x14ac:dyDescent="0.25">
      <c r="A17" s="7"/>
      <c r="B17" s="8"/>
      <c r="C17" s="11"/>
      <c r="D17" s="9"/>
    </row>
    <row r="18" spans="1:4" x14ac:dyDescent="0.25">
      <c r="A18" s="12"/>
      <c r="B18" s="13"/>
      <c r="C18" s="13"/>
      <c r="D18" s="13"/>
    </row>
    <row r="19" spans="1:4" x14ac:dyDescent="0.25">
      <c r="A19" s="5" t="s">
        <v>0</v>
      </c>
      <c r="B19" s="5" t="s">
        <v>8</v>
      </c>
      <c r="C19" s="5" t="s">
        <v>9</v>
      </c>
      <c r="D19" s="6" t="s">
        <v>10</v>
      </c>
    </row>
    <row r="20" spans="1:4" x14ac:dyDescent="0.25">
      <c r="A20" s="14"/>
      <c r="B20" s="8"/>
      <c r="C20" s="8"/>
      <c r="D20" s="15"/>
    </row>
    <row r="21" spans="1:4" x14ac:dyDescent="0.25">
      <c r="A21" s="14"/>
      <c r="B21" s="8"/>
      <c r="C21" s="8"/>
      <c r="D21" s="15"/>
    </row>
    <row r="22" spans="1:4" x14ac:dyDescent="0.25">
      <c r="A22" s="16"/>
      <c r="B22" s="16"/>
      <c r="C22" s="16"/>
      <c r="D22" s="17"/>
    </row>
    <row r="23" spans="1:4" x14ac:dyDescent="0.25">
      <c r="A23" s="3"/>
      <c r="B23" s="3"/>
    </row>
    <row r="24" spans="1:4" x14ac:dyDescent="0.25">
      <c r="A24" s="3"/>
      <c r="B24" s="3"/>
    </row>
    <row r="25" spans="1:4" x14ac:dyDescent="0.25">
      <c r="A25" s="3"/>
      <c r="B25" s="3"/>
    </row>
    <row r="26" spans="1:4" x14ac:dyDescent="0.25">
      <c r="A26" s="3"/>
      <c r="B26" s="3"/>
    </row>
    <row r="27" spans="1:4" x14ac:dyDescent="0.25">
      <c r="A27" s="3"/>
      <c r="B27" s="3"/>
    </row>
    <row r="28" spans="1:4" x14ac:dyDescent="0.25">
      <c r="A28" s="3"/>
      <c r="B28" s="3"/>
    </row>
    <row r="29" spans="1:4" x14ac:dyDescent="0.25">
      <c r="A29" s="3"/>
      <c r="B29" s="3"/>
    </row>
    <row r="30" spans="1:4" x14ac:dyDescent="0.25">
      <c r="A30" s="3"/>
      <c r="B30" s="3"/>
    </row>
    <row r="31" spans="1:4" x14ac:dyDescent="0.25">
      <c r="A31" s="3"/>
      <c r="B31" s="3"/>
    </row>
    <row r="32" spans="1:4" x14ac:dyDescent="0.25">
      <c r="A32" s="3"/>
      <c r="B32" s="3"/>
    </row>
    <row r="33" spans="1:2" x14ac:dyDescent="0.25">
      <c r="A33" s="3"/>
      <c r="B33" s="3"/>
    </row>
    <row r="34" spans="1:2" x14ac:dyDescent="0.25">
      <c r="A34" s="3"/>
      <c r="B34" s="3"/>
    </row>
    <row r="35" spans="1:2" x14ac:dyDescent="0.25">
      <c r="A35" s="3"/>
      <c r="B35" s="3"/>
    </row>
    <row r="36" spans="1:2" x14ac:dyDescent="0.25">
      <c r="A36" s="3"/>
      <c r="B36" s="3"/>
    </row>
    <row r="37" spans="1:2" x14ac:dyDescent="0.25">
      <c r="A37" s="3"/>
      <c r="B37" s="3"/>
    </row>
    <row r="38" spans="1:2" x14ac:dyDescent="0.25">
      <c r="A38" s="3"/>
      <c r="B38" s="3"/>
    </row>
    <row r="39" spans="1:2" x14ac:dyDescent="0.25">
      <c r="A39" s="3"/>
      <c r="B39" s="3"/>
    </row>
    <row r="40" spans="1:2" x14ac:dyDescent="0.25">
      <c r="A40" s="3"/>
      <c r="B40" s="3"/>
    </row>
    <row r="41" spans="1:2" x14ac:dyDescent="0.25">
      <c r="A41" s="3"/>
      <c r="B41" s="3"/>
    </row>
    <row r="42" spans="1:2" x14ac:dyDescent="0.25">
      <c r="A42" s="3"/>
      <c r="B42" s="3"/>
    </row>
    <row r="43" spans="1:2" x14ac:dyDescent="0.25">
      <c r="A43" s="3"/>
      <c r="B43" s="3"/>
    </row>
    <row r="44" spans="1:2" x14ac:dyDescent="0.25">
      <c r="A44" s="3"/>
      <c r="B44" s="3"/>
    </row>
    <row r="45" spans="1:2" x14ac:dyDescent="0.25">
      <c r="A45" s="3"/>
      <c r="B45" s="3"/>
    </row>
    <row r="46" spans="1:2" x14ac:dyDescent="0.25">
      <c r="A46" s="3"/>
      <c r="B46" s="3"/>
    </row>
    <row r="47" spans="1:2" x14ac:dyDescent="0.25">
      <c r="A47" s="3"/>
      <c r="B47" s="3"/>
    </row>
    <row r="48" spans="1:2" x14ac:dyDescent="0.25">
      <c r="A48" s="3"/>
      <c r="B48" s="3"/>
    </row>
    <row r="49" spans="1:2" x14ac:dyDescent="0.25">
      <c r="A49" s="3"/>
      <c r="B49" s="3"/>
    </row>
    <row r="50" spans="1:2" x14ac:dyDescent="0.25">
      <c r="A50" s="3"/>
      <c r="B50" s="3"/>
    </row>
    <row r="51" spans="1:2" x14ac:dyDescent="0.25">
      <c r="A51" s="3"/>
      <c r="B51" s="3"/>
    </row>
    <row r="52" spans="1:2" x14ac:dyDescent="0.25">
      <c r="A52" s="3"/>
      <c r="B52" s="3"/>
    </row>
    <row r="53" spans="1:2" x14ac:dyDescent="0.25">
      <c r="A53" s="3"/>
      <c r="B53" s="3"/>
    </row>
    <row r="54" spans="1:2" x14ac:dyDescent="0.25">
      <c r="A54" s="3"/>
      <c r="B54" s="3"/>
    </row>
    <row r="55" spans="1:2" x14ac:dyDescent="0.25">
      <c r="A55" s="3"/>
      <c r="B55" s="3"/>
    </row>
    <row r="56" spans="1:2" x14ac:dyDescent="0.25">
      <c r="A56" s="3"/>
      <c r="B56" s="3"/>
    </row>
    <row r="57" spans="1:2" x14ac:dyDescent="0.25">
      <c r="A57" s="3"/>
      <c r="B57" s="3"/>
    </row>
    <row r="58" spans="1:2" x14ac:dyDescent="0.25">
      <c r="A58" s="3"/>
      <c r="B58" s="3"/>
    </row>
    <row r="59" spans="1:2" x14ac:dyDescent="0.25">
      <c r="A59" s="3"/>
      <c r="B59" s="3"/>
    </row>
    <row r="60" spans="1:2" x14ac:dyDescent="0.25">
      <c r="A60" s="3"/>
      <c r="B60" s="3"/>
    </row>
    <row r="61" spans="1:2" x14ac:dyDescent="0.25">
      <c r="A61" s="3"/>
      <c r="B61" s="3"/>
    </row>
    <row r="62" spans="1:2" x14ac:dyDescent="0.25">
      <c r="A62" s="3"/>
      <c r="B62" s="3"/>
    </row>
    <row r="63" spans="1:2" x14ac:dyDescent="0.25">
      <c r="A63" s="3"/>
      <c r="B63" s="3"/>
    </row>
    <row r="64" spans="1:2" x14ac:dyDescent="0.25">
      <c r="A64" s="3"/>
      <c r="B64" s="3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  <row r="68" spans="1:2" x14ac:dyDescent="0.25">
      <c r="A68" s="3"/>
      <c r="B68" s="3"/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  <row r="72" spans="1:2" x14ac:dyDescent="0.25">
      <c r="A72" s="3"/>
      <c r="B72" s="3"/>
    </row>
    <row r="73" spans="1:2" x14ac:dyDescent="0.25">
      <c r="A73" s="3"/>
      <c r="B73" s="3"/>
    </row>
    <row r="74" spans="1:2" x14ac:dyDescent="0.25">
      <c r="A74" s="3"/>
      <c r="B74" s="3"/>
    </row>
    <row r="75" spans="1:2" x14ac:dyDescent="0.25">
      <c r="A75" s="3"/>
      <c r="B75" s="3"/>
    </row>
    <row r="76" spans="1:2" x14ac:dyDescent="0.25">
      <c r="A76" s="3"/>
      <c r="B76" s="3"/>
    </row>
    <row r="77" spans="1:2" x14ac:dyDescent="0.25">
      <c r="A77" s="3"/>
      <c r="B77" s="3"/>
    </row>
    <row r="78" spans="1:2" x14ac:dyDescent="0.25">
      <c r="A78" s="3"/>
      <c r="B78" s="3"/>
    </row>
    <row r="79" spans="1:2" x14ac:dyDescent="0.25">
      <c r="A79" s="3"/>
      <c r="B79" s="3"/>
    </row>
    <row r="80" spans="1:2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  <c r="B89" s="3"/>
    </row>
    <row r="90" spans="1:2" x14ac:dyDescent="0.25">
      <c r="A90" s="3"/>
      <c r="B90" s="3"/>
    </row>
    <row r="91" spans="1:2" x14ac:dyDescent="0.25">
      <c r="A91" s="3"/>
      <c r="B91" s="3"/>
    </row>
    <row r="92" spans="1:2" x14ac:dyDescent="0.25">
      <c r="A92" s="3"/>
      <c r="B92" s="3"/>
    </row>
    <row r="93" spans="1:2" x14ac:dyDescent="0.25">
      <c r="A93" s="3"/>
      <c r="B93" s="3"/>
    </row>
    <row r="94" spans="1:2" x14ac:dyDescent="0.25">
      <c r="A94" s="3"/>
      <c r="B94" s="3"/>
    </row>
    <row r="95" spans="1:2" x14ac:dyDescent="0.25">
      <c r="A95" s="3"/>
      <c r="B95" s="3"/>
    </row>
    <row r="96" spans="1:2" x14ac:dyDescent="0.25">
      <c r="A96" s="3"/>
      <c r="B96" s="3"/>
    </row>
    <row r="97" spans="1:2" x14ac:dyDescent="0.25">
      <c r="A97" s="3"/>
      <c r="B97" s="3"/>
    </row>
    <row r="98" spans="1:2" x14ac:dyDescent="0.25">
      <c r="A98" s="3"/>
      <c r="B98" s="3"/>
    </row>
    <row r="99" spans="1:2" x14ac:dyDescent="0.25">
      <c r="A99" s="3"/>
      <c r="B99" s="3"/>
    </row>
    <row r="100" spans="1:2" x14ac:dyDescent="0.25">
      <c r="A100" s="3"/>
      <c r="B100" s="3"/>
    </row>
    <row r="101" spans="1:2" x14ac:dyDescent="0.25">
      <c r="A101" s="3"/>
      <c r="B101" s="3"/>
    </row>
    <row r="102" spans="1:2" x14ac:dyDescent="0.25">
      <c r="A102" s="3"/>
      <c r="B102" s="3"/>
    </row>
    <row r="103" spans="1:2" x14ac:dyDescent="0.25">
      <c r="A103" s="3"/>
      <c r="B103" s="3"/>
    </row>
    <row r="104" spans="1:2" x14ac:dyDescent="0.25">
      <c r="A104" s="3"/>
      <c r="B104" s="3"/>
    </row>
    <row r="105" spans="1:2" x14ac:dyDescent="0.25">
      <c r="A105" s="3"/>
      <c r="B105" s="3"/>
    </row>
    <row r="106" spans="1:2" x14ac:dyDescent="0.25">
      <c r="A106" s="3"/>
      <c r="B106" s="3"/>
    </row>
    <row r="107" spans="1:2" x14ac:dyDescent="0.25">
      <c r="A107" s="3"/>
      <c r="B107" s="3"/>
    </row>
    <row r="108" spans="1:2" x14ac:dyDescent="0.25">
      <c r="A108" s="3"/>
      <c r="B108" s="3"/>
    </row>
    <row r="109" spans="1:2" x14ac:dyDescent="0.25">
      <c r="A109" s="3"/>
      <c r="B109" s="3"/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</sheetData>
  <pageMargins left="0.7" right="0.7" top="0.75" bottom="0.75" header="0.3" footer="0.3"/>
  <pageSetup scale="88" fitToHeight="0" orientation="landscape" r:id="rId1"/>
  <headerFooter>
    <oddFooter>&amp;L&amp;F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Break-Even Analysis</vt:lpstr>
      <vt:lpstr>LoanConditions</vt:lpstr>
      <vt:lpstr>FeesAndDemand</vt:lpstr>
      <vt:lpstr>SalesForecast</vt:lpstr>
      <vt:lpstr>Scenario Summary</vt:lpstr>
      <vt:lpstr>Scenario PivotTable</vt:lpstr>
      <vt:lpstr>ProfitForecast</vt:lpstr>
      <vt:lpstr>Answer Report 1</vt:lpstr>
      <vt:lpstr>Answer Report 2</vt:lpstr>
      <vt:lpstr>GolfLessons</vt:lpstr>
      <vt:lpstr>Documentation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Office</dc:creator>
  <cp:lastModifiedBy>Owner</cp:lastModifiedBy>
  <cp:lastPrinted>2013-03-05T03:02:52Z</cp:lastPrinted>
  <dcterms:created xsi:type="dcterms:W3CDTF">2012-11-16T13:43:25Z</dcterms:created>
  <dcterms:modified xsi:type="dcterms:W3CDTF">2014-08-31T01:12:11Z</dcterms:modified>
</cp:coreProperties>
</file>